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isamuirhead 1/Documents/Documents - Lisa’s MacBook Pro (2)/IISD/Misc./Unpacking India's Energy Subsidies/"/>
    </mc:Choice>
  </mc:AlternateContent>
  <xr:revisionPtr revIDLastSave="0" documentId="13_ncr:1_{4113748E-BF3D-A445-9A23-8E627CE88732}" xr6:coauthVersionLast="45" xr6:coauthVersionMax="45" xr10:uidLastSave="{00000000-0000-0000-0000-000000000000}"/>
  <bookViews>
    <workbookView xWindow="0" yWindow="460" windowWidth="36620" windowHeight="22140" xr2:uid="{AC12524F-CA06-436C-A67E-464123E1DEF9}"/>
  </bookViews>
  <sheets>
    <sheet name="Overview" sheetId="1" r:id="rId1"/>
    <sheet name="PFC data" sheetId="3" r:id="rId2"/>
    <sheet name="Regulatory orders" sheetId="2" r:id="rId3"/>
    <sheet name="Source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2" l="1"/>
  <c r="J21" i="2"/>
  <c r="J19" i="2"/>
  <c r="J18" i="2"/>
  <c r="J17" i="2"/>
  <c r="J14" i="2"/>
  <c r="J11" i="2"/>
  <c r="L19" i="2"/>
  <c r="L18" i="2"/>
  <c r="L17" i="2"/>
  <c r="L14" i="2"/>
  <c r="L12" i="2"/>
  <c r="M23" i="2"/>
  <c r="M22" i="2"/>
  <c r="F24" i="2" l="1"/>
  <c r="C24" i="2"/>
  <c r="F23" i="2"/>
  <c r="C23" i="2"/>
  <c r="G22" i="2"/>
  <c r="F22" i="2"/>
  <c r="C22" i="2"/>
  <c r="H21" i="2"/>
  <c r="H20" i="2"/>
  <c r="H19" i="2"/>
  <c r="H18" i="2"/>
  <c r="H17" i="2"/>
  <c r="H14" i="2"/>
  <c r="H11" i="2"/>
  <c r="H10" i="2"/>
  <c r="H8" i="2"/>
  <c r="H6" i="2"/>
  <c r="H22" i="2" l="1"/>
  <c r="H24" i="2"/>
</calcChain>
</file>

<file path=xl/sharedStrings.xml><?xml version="1.0" encoding="utf-8"?>
<sst xmlns="http://schemas.openxmlformats.org/spreadsheetml/2006/main" count="458" uniqueCount="249">
  <si>
    <t xml:space="preserve">Source documents for the data provided </t>
  </si>
  <si>
    <t>The authors welcome feedback on this updated datasheet to improve the accuracy and transparency of information on energy subsidies in India.</t>
  </si>
  <si>
    <t>Share of different revenue sources (INR crore)</t>
  </si>
  <si>
    <t>Expenses (INR crore)</t>
  </si>
  <si>
    <t xml:space="preserve">AT&amp;C losses </t>
  </si>
  <si>
    <t>Sales to consumer categories (MU)</t>
  </si>
  <si>
    <t>Revenue from consumer categories (INR crore)</t>
  </si>
  <si>
    <t>Cross subsidies (INR crore)</t>
  </si>
  <si>
    <t>2015 - 2016</t>
  </si>
  <si>
    <t>State</t>
  </si>
  <si>
    <t>Subsidy received</t>
  </si>
  <si>
    <t>Gap</t>
  </si>
  <si>
    <t>Surplus</t>
  </si>
  <si>
    <t>Gross energy sold (MU)</t>
  </si>
  <si>
    <t>Total expenses</t>
  </si>
  <si>
    <t>Domestic</t>
  </si>
  <si>
    <t>Commercial</t>
  </si>
  <si>
    <t>Agricultural</t>
  </si>
  <si>
    <t>Industrial</t>
  </si>
  <si>
    <t>Others</t>
  </si>
  <si>
    <t xml:space="preserve">Andhra Pradesh </t>
  </si>
  <si>
    <t xml:space="preserve">Arunachal Pradesh </t>
  </si>
  <si>
    <t>-</t>
  </si>
  <si>
    <t xml:space="preserve">Assam </t>
  </si>
  <si>
    <t xml:space="preserve">Bihar </t>
  </si>
  <si>
    <t xml:space="preserve">Chattisgarh </t>
  </si>
  <si>
    <t xml:space="preserve">Delhi </t>
  </si>
  <si>
    <t xml:space="preserve">Goa </t>
  </si>
  <si>
    <t xml:space="preserve">Gujarat </t>
  </si>
  <si>
    <t xml:space="preserve">Haryana </t>
  </si>
  <si>
    <t xml:space="preserve">Himachal Pradesh </t>
  </si>
  <si>
    <t xml:space="preserve">Jammu &amp; Kashmir </t>
  </si>
  <si>
    <t xml:space="preserve">Jharkhand </t>
  </si>
  <si>
    <t xml:space="preserve">Karnataka </t>
  </si>
  <si>
    <t xml:space="preserve">Kerala </t>
  </si>
  <si>
    <t xml:space="preserve">Madhya Pradesh </t>
  </si>
  <si>
    <t xml:space="preserve">Maharashtra </t>
  </si>
  <si>
    <t xml:space="preserve">Manipur </t>
  </si>
  <si>
    <t xml:space="preserve">Meghalaya </t>
  </si>
  <si>
    <t xml:space="preserve">Mizoram </t>
  </si>
  <si>
    <t xml:space="preserve">Nagaland </t>
  </si>
  <si>
    <t xml:space="preserve">Odisha </t>
  </si>
  <si>
    <t xml:space="preserve">Puducherry </t>
  </si>
  <si>
    <t xml:space="preserve">Punjab </t>
  </si>
  <si>
    <t xml:space="preserve">Rajasthan </t>
  </si>
  <si>
    <t xml:space="preserve">Sikkim </t>
  </si>
  <si>
    <t xml:space="preserve">Tamil Nadu </t>
  </si>
  <si>
    <t xml:space="preserve">Telangana </t>
  </si>
  <si>
    <t xml:space="preserve">Tripura </t>
  </si>
  <si>
    <t xml:space="preserve">Uttar Pradesh </t>
  </si>
  <si>
    <t xml:space="preserve">Uttarakhand </t>
  </si>
  <si>
    <t xml:space="preserve">West Bengal </t>
  </si>
  <si>
    <t>2018 - 2019</t>
  </si>
  <si>
    <t>AT&amp;C losses</t>
  </si>
  <si>
    <t>Agriculture</t>
  </si>
  <si>
    <t>‐</t>
  </si>
  <si>
    <t>Deprecia-tion</t>
  </si>
  <si>
    <t>Andhra Pradesh Electricity Regulatory Commission. (2020). Order on Tariff for Retail Sale of Electricity during FY 2020-21</t>
  </si>
  <si>
    <t>Andhra Pradesh Electricity Regulatory Commission. (2019). Order on Tariff for Retail Sale of Electricity during FY 2019-20</t>
  </si>
  <si>
    <t>Andhra Pradesh Electricity Regulatory Commission. (2018). Order on Tariff for Retail Sale of Electricity during FY 2018-19</t>
  </si>
  <si>
    <t>Andhra Pradesh Electricity Regulatory Commission. (2017). Order on Tariff for Retail Sale of Electricity during FY 2017-18</t>
  </si>
  <si>
    <t>Andhra Pradesh Electricity Regulatory Commission. (2016). Order on Tariff for Retail Sale of Electricity during FY 2016-17</t>
  </si>
  <si>
    <t>Andhra Pradesh Electricity Regulatory Commission. (2015). Order on Tariff for Retail Sale of Electricity during FY 2015-16</t>
  </si>
  <si>
    <t>Arunachal Pradesh State Electricity Regulatory Commission. (2018). Determination of Aggregate Revenue Requirement for FY 2018-19 and Order on Distribution Tariff (Retail Supply) for FY 2018-19, True-up for FY 2016-17, Review for FY 2017-18 for Department of Power, Government of Arunachal Pradesh</t>
  </si>
  <si>
    <t>Arunachal Pradesh State Electricity Regulatory Commission. (2017). Determination of Aggregate Revenue Requirement for FY 2017-18 and Order on Distribution Tariff (Retail Supply) for FY 2017-18, True-up for FY 2015-16, Review for FY 2016-17 for Department of Power, Government of Arunachal Pradesh</t>
  </si>
  <si>
    <t>Arunachal Pradesh State Electricity Regulatory Commission. (2016). Determination of Aggregate Revenue Requirement for FY 2016-17 and Order for Retail Tariff for FY 2016-17, True-up for FY 2013-14, Review for FY 2014-15 for Department of Power, Government of Arunachal Pradesh</t>
  </si>
  <si>
    <t>Assam Electricity Regulatory Commission. (2020). True Up for FY 2018-19, APR for FY 2019-
20 and Revised ARR and Tariff for FY 2020-21 for Assam Power Distribution Company Limited</t>
  </si>
  <si>
    <t>Assam Electricity Regulatory Commission. (2018). True-up for FY 2016-17, APR for FY 2017-18 and Revised ARR and Tariff for FY 2018-19 for Assam Power Distribution Company Limited</t>
  </si>
  <si>
    <t>Assam Electricity Regulatory Commission. (2017). True-up for FY 2014-15 and FY 2015-16, ARR for FY 2016-17  to FY 2018-19 and Tariff for FY 2017-18 for Assam Power Distribution Company Limited</t>
  </si>
  <si>
    <t>Bihar Electricity Regulatory Commission. (2019). Tariff Order: Truing up for FY 2018-19, Annual Performance Review for FY 2019-20, Annual Revenue Requirement (ARR) and determination of Retail Tariff for FY 2020-21 for North Bihar Distribution Company Limited (NBPDCL) and South Bihar Distribution Company Limited (SBPDCL)</t>
  </si>
  <si>
    <t>Bihar Electricity Regulatory Commission. (2019). Tariff Order: Truing up for FY 2017-18, Annual Performance Review for FY 2018-19, Business Plan and Annual Revenue Requirement (ARR) for the control period of FY 2019-20 to FY 2021-22 and determination of Retail Tariff for FY 2019-20 for North Bihar Distribution Company Limited (NBPDCL) and South Bihar Distribution Company Limited (SBPDCL)</t>
  </si>
  <si>
    <t>Bihar Electricity Regulatory Commission. (2017). Tariff Order: Truing up for FY 2016-17, Annual Performance Review for FY 2017-18, Aggregate Revenue Requirement (ARR) and determination of Retail Tariff for FY 2018-19 for South Bihar Distribution Company Limited (SBPDCL)</t>
  </si>
  <si>
    <t>Bihar Electricity Regulatory Commission. (2017). Tariff Order: Truing up for FY 2016-17, Annual Performance Review for FY 2017-18, Aggregate Revenue Requirement (ARR) and determination of Retail Tariff for FY 2018-19 for North Bihar Power Distribution Company Limited (NBPDCL)</t>
  </si>
  <si>
    <t>Bihar Electricity Regulatory Commission. (2016). Tariff Order: Truing up for FY 2015-16, Annual Performance Review for FY 2016-17, Aggregate Revenue Requirement (ARR) and determination of Retail Tariff for FY 2017-18 for South Bihar Distribution Company Limited (SBPDCL)</t>
  </si>
  <si>
    <t>Bihar Electricity Regulatory Commission. (2016). Tariff Order: Truing up for FY 2015-16, Annual Performance Review for FY 2016-17, Aggregate Revenue Requirement (ARR) and determination of Retail Tariff for FY 2017-18 for North Bihar Power Distribution Company Limited (NBPDCL)</t>
  </si>
  <si>
    <t>Bihar Electricity Regulatory Commission. (2015). Tariff Order: Business Plan for the control period FY 2016-17 to FY 2018-19 &amp; Truing-up for FY 2014-15, Annual Performance Review (APR) for FY 2015-16, Aggregate Revenue Requirement(ARR) for the control period FY 2016-17 to FY 2018-19 and Determination of Tariff for FY 2016-17 for South Bihar Distribution Company Limited (SBPDCL)</t>
  </si>
  <si>
    <t>Bihar Electricity Regulatory Commission. (2015). Tariff Order: Business Plan for the control period FY 2016-17 to FY 2018-19 &amp; Truing-up for FY 2014-15, Annual Performance Review (APR) for FY 2015-16, Aggregate Revenue Requirement(ARR) for the control period FY 2016-17 to FY 2018-19 and Determination of Tariff for FY 2016-17 for North Bihar Power Distribution Company Limited (NBPDCL)</t>
  </si>
  <si>
    <t>Chhattisgarh State Electricity Regulatory Commission. (2019). Tariff Order FY 2019-20</t>
  </si>
  <si>
    <t>Chhattisgarh State Electricity Regulatory Commission. (2018). Tariff Order FY 2018-19</t>
  </si>
  <si>
    <t>Chhattisgarh State Electricity Regulatory Commission. (2017). Tariff Order FY 2017-18</t>
  </si>
  <si>
    <t>Chhattisgarh State Electricity Regulatory Commission. (2016). Tariff Order FY 2016-17</t>
  </si>
  <si>
    <t>Delhi Electricity Regulatory Commission. (2019). Tariff Order 2019-20 for BSES Rajdhani Power Limited</t>
  </si>
  <si>
    <t>Delhi Electricity Regulatory Commission. (2018). Tariff Order 2018-19 for BSES Rajdhani Power Limited</t>
  </si>
  <si>
    <t>Delhi Electricity Regulatory Commission. (2017). Tariff Order 2017-18 for BSES Rajdhani Power Limited</t>
  </si>
  <si>
    <t>Delhi Electricity Regulatory Commission. (2019). Tariff Order 2019-20 for BSES Yamuna Power Limited</t>
  </si>
  <si>
    <t>Delhi Electricity Regulatory Commission. (2018). Tariff Order 2018-19 for BSES Yamuna Power Limited</t>
  </si>
  <si>
    <t>Delhi Electricity Regulatory Commission. (2017). Tariff Order 2017-18 for BSES Yamuna Power Limited</t>
  </si>
  <si>
    <t>Delhi Electricity Regulatory Commission. (2019). Tariff Order 2019-20 for New Delhi Municipal Corporation</t>
  </si>
  <si>
    <t>Delhi Electricity Regulatory Commission. (2018). Tariff Order 2018-19 for New Delhi Municipal Corporation</t>
  </si>
  <si>
    <t>Delhi Electricity Regulatory Commission. (2017). Tariff Order 2017-18 for New Delhi Municipal Corporation</t>
  </si>
  <si>
    <t>Delhi Electricity Regulatory Commission. (2019). Tariff Order 2019-20 for Tata Power Distribution Limited</t>
  </si>
  <si>
    <t>Delhi Electricity Regulatory Commission. (2018). Tariff Order 2018-19 for Tata Power Distribution Limited</t>
  </si>
  <si>
    <t>Delhi Electricity Regulatory Commission. (2017). Tariff Order 2017-18 for Tata Power Distribution Limited</t>
  </si>
  <si>
    <t>Gujarat Electricity Regulatory Commission. (2020). Tariff Order: Truing up for FY 2018-19 and Determination of Tariff for FY 2020-21 for Dakshin Gujarat Vij Company Limited (DGVCL)</t>
  </si>
  <si>
    <t>Gujarat Electricity Regulatory Commission. (2020). Tariff Order: Truing up for FY 2018-19 and Determination of Tariff for FY 2020-21 for Madhya Gujarat Vij Company Limited (MGVCL)</t>
  </si>
  <si>
    <t>Gujarat Electricity Regulatory Commission. (2020). Tariff Order: Truing up for FY 2018-19 and Determination of Tariff for FY 2020-21 for Paschim Gujarat Vij Company Limited (PGVCL)</t>
  </si>
  <si>
    <t>Gujarat Electricity Regulatory Commission. (2020). Tariff Order: Truing up for FY 2018-19 and Determination of Tariff for FY 2020-21 for Uttar Gujarat Vij Company Limited (UGVCL)</t>
  </si>
  <si>
    <t>Gujarat Electricity Regulatory Commission. (2018). Tariff Order: Truing up for FY 2017-18, Mid-Term Review of ARR for FY 2019-20 to 2020-21 and Determination of Tariff for FY 2019-20 for Dakshin Gujarat Vij Company Limited (DGVCL)</t>
  </si>
  <si>
    <t>Gujarat Electricity Regulatory Commission. (2018). Tariff Order: Truing up for FY 2017-18, Mid-Term Review of ARR for FY 2019-20 to 2020-21 and Determination of Tariff for FY 2019-20 for Madhya Gujarat Vij Company Limited (MGVCL)</t>
  </si>
  <si>
    <t>Gujarat Electricity Regulatory Commission. (2018). Tariff Order: Truing up for FY 2017-18, Mid-Term Review of ARR for FY 2019-20 to 2020-21 and Determination of Tariff for FY 2019-20 for Paschim Gujarat Vij Company Limited (PGVCL)</t>
  </si>
  <si>
    <t>Gujarat Electricity Regulatory Commission. (2018). Tariff Order: Truing up for FY 2017-18, Mid-Term Review of ARR for FY 2019-20 to 2020-21 and Determination of Tariff for FY 2019-20 for Uttar Gujarat Vij Company Limited (UGVCL)</t>
  </si>
  <si>
    <t>Gujarat Electricity Regulatory Commission. (2018). Tariff Order: Truing up for FY 2016-17 and Determination of Tariff for FY 2018-19 for Dakshin Gujarat Vij Company Limited (DGVCL)</t>
  </si>
  <si>
    <t>Gujarat Electricity Regulatory Commission. (2018). Tariff Order: Truing up for FY 2016-17 and Determination of Tariff for FY 2018-19 for Madhya Gujarat Vij Company Limited (MGVCL)</t>
  </si>
  <si>
    <t>Gujarat Electricity Regulatory Commission. (2018). Tariff Order: Truing up for FY 2016-17 and Determination of Tariff for FY 2018-19 for Paschim Gujarat Vij Company Limited (PGVCL)</t>
  </si>
  <si>
    <t>Gujarat Electricity Regulatory Commission. (2018). Tariff Order: Truing up for FY 2016-17 and Determination of Tariff for FY 2018-19 for Uttar Gujarat Vij Company Limited (UGVCL)</t>
  </si>
  <si>
    <t>Gujarat Electricity Regulatory Commission. (2017). Tariff Order: Truing up for FY 2015-16, Approval of Final ARR for FY 2016-17, Approval of Multi-Year ARR for FY 2016-17 to FY 2020-21 and Determination of Tariff for FY 2017-18 for Dakshin Gujarat Vij Company Limited (DGVCL)</t>
  </si>
  <si>
    <t>Gujarat Electricity Regulatory Commission. (2017). Tariff Order: Truing up for FY 2015-16, Approval of Final ARR for FY 2016-17, Approval of Multi-Year ARR for FY 2016-17 to FY 2020-21 and Determination of Tariff for FY 2017-18 for Madhya Gujarat Vij Company Limited (MGVCL)</t>
  </si>
  <si>
    <t>Gujarat Electricity Regulatory Commission. (2017). Tariff Order: Truing up for FY 2015-16, Approval of Final ARR for FY 2016-17, Approval of Multi-Year ARR for FY 2016-17 to FY 2020-21 and Determination of Tariff for FY 2017-18 for Paschim Gujarat Vij Company Limited (PGVCL)</t>
  </si>
  <si>
    <t>Gujarat Electricity Regulatory Commission. (2017). Tariff Order: Truing up for FY 2015-16, Approval of Final ARR for FY 2016-17, Approval of Multi-Year ARR for FY 2016-17 to FY 2020-21 and Determination of Tariff for FY 2017-18 for Uttar Gujarat Vij Company Limited (UGVCL)</t>
  </si>
  <si>
    <t>Gujarat Electricity Regulatory Commission. (2016). Tariff Order: Truing up for FY 2014-15, Approval of Provisional ARR for FY 2016-17 and Determination of Tariff for FY 2016-17 for Dakshin Gujarat Vij Company Limited (DGVCL)</t>
  </si>
  <si>
    <t>Gujarat Electricity Regulatory Commission. (2016). Tariff Order: Truing up for FY 2014-15, Approval of Provisional ARR for FY 2016-17 and Determination of Tariff for FY 2016-17 for Madhya Gujarat Vij Company Limited (MGVCL)</t>
  </si>
  <si>
    <t>Gujarat Electricity Regulatory Commission. (2016). Tariff Order: Truing up for FY 2014-15, Approval of Provisional ARR for FY 2016-17 and Determination of Tariff for FY 2016-17 for Paschim Gujarat Vij Company Limited (PGVCL)</t>
  </si>
  <si>
    <t>Gujarat Electricity Regulatory Commission. (2016). Tariff Order: Truing up for FY 2014-15, Approval of Provisional ARR for FY 2016-17 and Determination of Tariff for FY 2016-17 for Uttar Gujarat Vij Company Limited (UGVCL)</t>
  </si>
  <si>
    <t>Haryana Electricity Regulatory Commission. (2019). True- up for the FY 2017-18, Annual (mid-year) performance review for the FY 2018-19, Aggregate Revenue Requirement of UHBVNL and DHBVNL and Distribution &amp; Retail Supply Tariff for the FY 2019-20</t>
  </si>
  <si>
    <t>Haryana Electricity Regulatory Commission. (2018). True- up for the FY 2016-17, Annual (mid-year) performance review for the FY 2017-18, Aggregate Revenue Requirement of UHBVNL and DHBVNL and Retail Supply Tariff for the FY 2018-19</t>
  </si>
  <si>
    <t>Haryana Electricity Regulatory Commission. (2017). True- up for the FY 2015-16, Annual (mid-year) performance review for the FY 2016-17, Aggregate Revenue Requirement of UHBVNL and DHBVNL and Retail Supply Tariff for the FY 2017-18</t>
  </si>
  <si>
    <t>Haryana Electricity Regulatory Commission. (2016). True- up for the FY 2014-15, Annual (mid-year) performance review for the FY 2015-16, Aggregate Revenue Requirement of UHBVNL and DHBVNL and Retail Supply Tariff for the FY 2016-17</t>
  </si>
  <si>
    <t>Himachal Pradesh Electricity Regulatory Commission. (2019). Multi Year Tariff Order for Himachal Pradesh State Electricity Board Limited (HPSEBL) for the fourth Control Period (FY 2019-20 to FY 2023-24) and True-up of FY17</t>
  </si>
  <si>
    <t xml:space="preserve">Himachal Pradesh Electricity Regulatory Commission. (2018). Fourth Annual Performance Review Order for the third Control Period (FY15-FY19) and Determination of Tariff for FY 2019 and True-up of FY16 of 3rd MYT Control Period for Himachal Pradesh State Electricity Board Limited (HPSEBL) </t>
  </si>
  <si>
    <t>Himachal Pradesh Electricity Regulatory Commission. (2019). Mid-Term Performance Review Order for third MYT Control Period (FY15-FY19) and Determination of Tariff for FY18 and True-up of FY15 of 3rd MYT Control Period and True-up of Controllable Parameters of 2nd MYT Control Period for Himachal Pradesh State Electricity Board Limited (HPSEBL)</t>
  </si>
  <si>
    <t>Jharkhand State Electricity Regulatory Commission. (2019). Order on True-up for FY 2016-17&amp; FY 2017-18,
Annual Performance Review for FY 2018-19 and ARR &amp; Tariff for FY 2019-20 for Jharkhand Bijli Vitran Nigam Limited (JBVNL)</t>
  </si>
  <si>
    <t>Joint Electricity Regulatory Commission for Manipur and Mizoram. (2019). Tariff Order for FY 2019-20 for Manipur State Power Distribution Company Limited</t>
  </si>
  <si>
    <t>Joint Electricity Regulatory Commission for Manipur and Mizoram. (2019). Tariff Order for FY 2019-20 for Power &amp; Electricity Department, Government of Mizoram</t>
  </si>
  <si>
    <t>Joint Electricity Regulatory Commission for Manipur and Mizoram. (2019). Tariff Order for FY 2018-19 for Power &amp; Electricity Department, Government of Mizoram</t>
  </si>
  <si>
    <t>Joint Electricity Regulatory Commission for Manipur and Mizoram. (2017). Tariff Order for FY 2017-18 for Power &amp; Electricity Department, Government of Mizoram</t>
  </si>
  <si>
    <t>Joint Electricity Regulatory Commission for Manipur and Mizoram. (2016). Tariff Order for FY 2016-17 for Power &amp; Electricity Department, Government of Mizoram</t>
  </si>
  <si>
    <t>Kerala State Electricity Regulatory Commission. (2019). Orders in the petition filed by KSEB LTD for the approval of ARR, ERC and tariff proposals for the control period 2018-19 TO 2021-22</t>
  </si>
  <si>
    <t>Madhya Pradesh Electricity Regulatory Commission. (2019). Aggregate revenue requirement and retail supply tariff order for FY 2019-20</t>
  </si>
  <si>
    <t>Madhya Pradesh Electricity Regulatory Commission. (2018). Aggregate revenue requirement and retail supply tariff order for FY 2018-19</t>
  </si>
  <si>
    <t>Madhya Pradesh Electricity Regulatory Commission. (2017). Aggregate revenue requirement and retail supply tariff order for FY 2017-18</t>
  </si>
  <si>
    <t>Madhya Pradesh Electricity Regulatory Commission. (2016). Aggregate revenue requirement and retail supply tariff order for FY 2016-17</t>
  </si>
  <si>
    <t>Maharashtra Electricity Regulatory Commission. (2018). Mid-Term Review Petition of Maharashtra State Electricity Distribution Company Limited for Truing-up of Aggregate Revenue Requirement (ARR) of FY 2015-16 and FY 2016-17, Provisional Truing-up of ARR of FY 2017-18 and Revised Projections of ARR for FY 2018-19 and FY 2019-20</t>
  </si>
  <si>
    <t>Maharashtra Electricity Regulatory Commission. (2016). Petition of Maharashtra State Electricity Distribution Co. Ltd. for Truing-up for FY 2014-15, Provisional Truing-up for FY 2015-16 and Multi-Year Tariff for 3rd Control Period FY 2016-17 to FY 2019-20</t>
  </si>
  <si>
    <t>Meghalaya State Electricity Regulatory Commission. (2018). MePDCL-ARR for MYT Control Period for FY 2018-19-FY 2020-21 &amp;Tariff Order for FY 2018-19</t>
  </si>
  <si>
    <t>Meghalaya State Electricity Regulatory Commission. (2017). MePDCL Tariff Order for FY 2017-18</t>
  </si>
  <si>
    <t>Meghalaya State Electricity Regulatory Commission. (2016). MePDCL Tariff Order for FY 2016-17</t>
  </si>
  <si>
    <t>Nagaland Electricity Regulatory Commission. (2019). Tariff Order for FY 2019-20</t>
  </si>
  <si>
    <t>Nagaland Electricity Regulatory Commission. (2018). Tariff Order for FY 2018-19</t>
  </si>
  <si>
    <t>Nagaland Electricity Regulatory Commission. (2017). Tariff Order for FY 2017-18</t>
  </si>
  <si>
    <t>Nagaland Electricity Regulatory Commission. (2016). Tariff Order for FY 2016-17</t>
  </si>
  <si>
    <t>Odisha Electricity Regulatory Commission. (2019). Tariff Order for FY 2019-20 for NESCO Utility,
WESCO Utility, SOUTHCO Utility and CESU</t>
  </si>
  <si>
    <t xml:space="preserve">Power Finance Corporation (PFC). (2020a). Report on performance of state power utilities 2018-19. Government of India. https://www.pfcindia.com/Home/VS/29 </t>
  </si>
  <si>
    <t>Power Finance Corporation (PFC). (2020b). Report on performance of state power utilities 2017-18. Government of India. https://www.pfcindia.com/Home/VS/29</t>
  </si>
  <si>
    <t>Punjab State Electricity Regulatory Commission. (2019). Tariff Order FY 2019-20 for PSPCL</t>
  </si>
  <si>
    <t>Punjab State Electricity Regulatory Commission. (2017). Tariff Order for MYT Control Period from FY 2017-18 to FY 2019-20 for PSPCL</t>
  </si>
  <si>
    <t>Rajasthan Electricity Regulatory Commission. (2020). Petition No. RERC 1541/19, 1542/19, 1543/19</t>
  </si>
  <si>
    <t>Rajasthan Electricity Regulatory Commission. (2018). Petition No. RERC 1294/17, 1295/17, 1296/17</t>
  </si>
  <si>
    <t>Rajasthan Electricity Regulatory Commission. (2017). Petition No. RERC 1077/17, 1078/17, 1076/17</t>
  </si>
  <si>
    <t>Rajasthan Electricity Regulatory Commission. (2016). Petition No. RERC 552/15, 553/15, 554/15</t>
  </si>
  <si>
    <t>Sikkim State Electricity Regulatory Commission. (2019). Tariff Order for the FY 2019-20</t>
  </si>
  <si>
    <t>Tamil Nadu Electricity Regulatory Commission. (2019). Order No. 6 of 2019 (In the matter of : Provision of Tariff subsidy for FY 2019-20 by the Government of Tamil Nadu)</t>
  </si>
  <si>
    <t>Tamil Nadu Electricity Regulatory Commission. (2018). Order No. 7 of 2018 (In the matter of : Provision of Tariff subsidy for FY 2018-19 by the Government of Tamil Nadu)</t>
  </si>
  <si>
    <t>Tamil Nadu Electricity Regulatory Commission. (2017). Order No. 5 of 2017 (In the matter of : Provision of Tariff subsidy for FY 2017-18 by the Government of Tamil Nadu)</t>
  </si>
  <si>
    <t>Tamil Nadu Electricity Regulatory Commission. (2016). Order No. 6 of 2016 (In the matter of : Provision of Tariff subsidy for FY 2016-17 by the Government of Tamil Nadu)</t>
  </si>
  <si>
    <t>Telangana Electricity Regulatory Commission. (2020). Order on ARR and Wheeling tariffs for Distribution business for 4th Control Period (FY 2019-20 TO FY 2023-24) in the supply areas of Souther Power Distribution Company of Telangana Limited (TSSPDCL) and Northern Power Distribution Company of Telangana Limited (TSNPDCL)</t>
  </si>
  <si>
    <t>Uttar Pradesh Electricity Regulatory Commission. (2019). Approval of ARR &amp; Tariff for FY 2019-20, APR of FY 2018-19 and True-up of FY 2017-18 for State Discoms</t>
  </si>
  <si>
    <t>Uttar Pradesh Electricity Regulatory Commission. (2019). Suo-moto proceedings on approval of ARR &amp; Tariff for FY 2018-19, APR of FY 2017-18 and True-up of FY 2016-17 and 2015-16 for State Discoms</t>
  </si>
  <si>
    <t>Uttar Pradesh Electricity Regulatory Commission. (2017). Approval of Business Plan, MYT ARR and Tariff for State Discoms for FY 2017-18 to FY 2019-20 and True-up of FY 2014-15</t>
  </si>
  <si>
    <t>Uttar Pradesh Electricity Regulatory Commission. (2016). Determination of ARR and Tariff of DVVNL for FY 2016-17 and True-up of FY 2013-14</t>
  </si>
  <si>
    <t>Uttar Pradesh Electricity Regulatory Commission. (2016). Determination of ARR and Tariff of KESCO for FY 2016-17 and True-up of FY 2013-14</t>
  </si>
  <si>
    <t>Uttar Pradesh Electricity Regulatory Commission. (2016). Determination of ARR and Tariff of MVVNL for FY 2016-17 and True-up of FY 2013-14</t>
  </si>
  <si>
    <t>Uttar Pradesh Electricity Regulatory Commission. (2016). Determination of ARR and Tariff of PuVVNL for FY 2016-17 and True-up of FY 2013-14</t>
  </si>
  <si>
    <t>Uttar Pradesh Electricity Regulatory Commission. (2016). Determination of ARR and Tariff of PVVNL for FY 2016-17 and True-up of FY 2013-14</t>
  </si>
  <si>
    <t>Uttarakhand Electricity Regulatory Commission. (2019). Order on approval of business plan and Multi-Year Tariff petition for Uttarakhand Power Corporation Limited for third control period (FY 2019-20 to FY 2021-22)</t>
  </si>
  <si>
    <t>Andaman &amp; Nicobar Islands</t>
  </si>
  <si>
    <t>Andhra Pradesh</t>
  </si>
  <si>
    <t>Delhi</t>
  </si>
  <si>
    <t>Goa</t>
  </si>
  <si>
    <t>Gujarat</t>
  </si>
  <si>
    <t>Haryana</t>
  </si>
  <si>
    <t>Himachal Pradesh</t>
  </si>
  <si>
    <t>Jharkhand</t>
  </si>
  <si>
    <t>Karnataka</t>
  </si>
  <si>
    <t>Lakshadweep</t>
  </si>
  <si>
    <t>Maharashtra</t>
  </si>
  <si>
    <t>Manipur</t>
  </si>
  <si>
    <t>Mizoram</t>
  </si>
  <si>
    <t>Nagaland</t>
  </si>
  <si>
    <t>Punjab</t>
  </si>
  <si>
    <t>Sikkim</t>
  </si>
  <si>
    <t>Tamil Nadu</t>
  </si>
  <si>
    <t>Telangana</t>
  </si>
  <si>
    <t>Uttar Pradesh</t>
  </si>
  <si>
    <t>* Data extracted from PFC Reports</t>
  </si>
  <si>
    <t>* Data extracted from regulatory orders</t>
  </si>
  <si>
    <t xml:space="preserve">*Source documents for the data provided </t>
  </si>
  <si>
    <t>Back to overview</t>
  </si>
  <si>
    <t>https://www.iisd.org/library/india-electricity-subsidies</t>
  </si>
  <si>
    <t xml:space="preserve">Read the full 2020 report: </t>
  </si>
  <si>
    <t>Revenue from sales</t>
  </si>
  <si>
    <t>Other income</t>
  </si>
  <si>
    <t>Unpacking India's Electricity Subsidies: Reporting, transparency, and efficacy</t>
  </si>
  <si>
    <t>This datasheet provides an overview of the data used for analysis in the report. The data in this sheet is categorized by source:</t>
  </si>
  <si>
    <r>
      <t xml:space="preserve">Analysis of this data and the underlying methodology is presented in </t>
    </r>
    <r>
      <rPr>
        <i/>
        <sz val="12"/>
        <rFont val="Calibri"/>
        <family val="2"/>
      </rPr>
      <t>Unpacking India's Electricity Subsidies: Reporting, Transparency, and Efficacy</t>
    </r>
  </si>
  <si>
    <t>Power purchase cost</t>
  </si>
  <si>
    <t>Generation cost</t>
  </si>
  <si>
    <t>Employee cost</t>
  </si>
  <si>
    <t>Interest cost</t>
  </si>
  <si>
    <t>Other costs</t>
  </si>
  <si>
    <t>Gross input energy (MU)</t>
  </si>
  <si>
    <t>Billing efficiency (%)</t>
  </si>
  <si>
    <t>Collection efficiency (%)</t>
  </si>
  <si>
    <t>Cross-subsidies (INR crore)</t>
  </si>
  <si>
    <t>AT&amp;C loss (%)</t>
  </si>
  <si>
    <t xml:space="preserve">Subsidy – Sub Domestic </t>
  </si>
  <si>
    <t xml:space="preserve">Subsidy –  Sub Non-domestic </t>
  </si>
  <si>
    <t xml:space="preserve">Subsidy –  Sub Industrial </t>
  </si>
  <si>
    <t>Subsidy – Sub Agriculture</t>
  </si>
  <si>
    <t xml:space="preserve">Subsidy – Sub Others </t>
  </si>
  <si>
    <t>Total subsidy 
FY 2019/20</t>
  </si>
  <si>
    <t>Subsidy estimation from FY 2016 to FY 2020 (in INR crore)</t>
  </si>
  <si>
    <t>Subsidy estimation for FY 2020 (in INR crore)</t>
  </si>
  <si>
    <t>Total subsidy 
FY 2019</t>
  </si>
  <si>
    <t>Total subsidy 
FY 2018</t>
  </si>
  <si>
    <t>Total subsidy 
FY 2017</t>
  </si>
  <si>
    <t>Total subsidy 
FY 2016</t>
  </si>
  <si>
    <t>Assam Electricity Regulatory Commission. (2019). True Up for FY 2017-18, APR for FY 2018-
19, ARR for FY 2019-20 to FY 2021-22 and tariff for FY 2019-20 for Assam Power Distribution Company Limited</t>
  </si>
  <si>
    <t>Joint Electricity Regulatory Commission for the State of Goa and Union Territories. (2019). Tariff Order for Electricity Department, Andaman &amp; Nicobar Administration</t>
  </si>
  <si>
    <t>Joint Electricity Regulatory Commission for the State of Goa and Union Territories. (2019). Tariff Order for Electricity Wing of Engineering Department, Chandigarh (EWEDC)</t>
  </si>
  <si>
    <t>Joint Electricity Regulatory Commission for the State of Goa and Union Territories. (2019). Tariff Order for DNH Power Distribution Corporation Limited</t>
  </si>
  <si>
    <t>Joint Electricity Regulatory Commission for the State of Goa and Union Territories. (2019). Tariff Order for Electricity Department of Daman &amp; Diu</t>
  </si>
  <si>
    <t xml:space="preserve">Joint Electricity Regulatory Commission for the State of Goa and Union Territories. (2019). Tariff Order for Lakshadweep Electricity Department </t>
  </si>
  <si>
    <t>Joint Electricity Regulatory Commission for the State of Goa and Union Territories. (2019). Tariff Order for Electricity Department, Government of Puducherry</t>
  </si>
  <si>
    <t>Joint Electricity Regulatory Commission for the State of Goa and Union Territories. (2019). Tariff Order: True-up of the FY 2014-15, Annual Performance Review of the FY 2018-19, Aggregate Revenue Requirements (ARR) for 2nd MYT Control Period (FY 2019-20 to FY 2021-22) and Determination of retail tariff for the FY 2019-20</t>
  </si>
  <si>
    <t>Karnataka Electricity Regulatory Commission. (2020). Tariff Order for Hubli Electricity Supply Company Limited. https://karunadu.karnataka.gov.in/kerc/Pages/tariff-orders-2020.aspx</t>
  </si>
  <si>
    <t>Karnataka Electricity Regulatory Commission. (2020). Tariff Order for Mangalore Electricity Supply Company Limited. https://karunadu.karnataka.gov.in/kerc/Pages/tariff-orders-2020.aspx</t>
  </si>
  <si>
    <t>Karnataka Electricity Regulatory Commission. (2020). Tariff Order for Gulbarga Electricity Supply Company Limited. https://karunadu.karnataka.gov.in/kerc/Pages/tariff-orders-2020.aspx</t>
  </si>
  <si>
    <t>Karnataka Electricity Regulatory Commission. (2020). Tariff Order for Chamundeshwari Electricity Supply Corporation Limited. https://karunadu.karnataka.gov.in/kerc/Pages/tariff-orders-2020.aspx</t>
  </si>
  <si>
    <t>Karnataka Electricity Regulatory Commission. (2019). Tariff Order for Bangalore Electricity Supply Company Limited. https://karunadu.karnataka.gov.in/kerc/Pages/tariff-orders-2020.aspx</t>
  </si>
  <si>
    <t>Karnataka Electricity Regulatory Commission. (2019). Tariff Order for Hubli Electricity Supply Company Limited. https://karunadu.karnataka.gov.in/kerc/Pages/tariff-orders-2019.aspx</t>
  </si>
  <si>
    <t>Karnataka Electricity Regulatory Commission. (2019). Tariff Order for Mangalore Electricity Supply Company Limited. https://karunadu.karnataka.gov.in/kerc/Pages/tariff-orders-2019.aspx</t>
  </si>
  <si>
    <t>Karnataka Electricity Regulatory Commission. (2019). Tariff Order for Gulbarga Electricity Supply Company Limited. https://karunadu.karnataka.gov.in/kerc/Pages/tariff-orders-2019.aspx</t>
  </si>
  <si>
    <t>Karnataka Electricity Regulatory Commission. (2019). Tariff Order for Chamundeshwari Electricity Supply Corporation Limited. https://karunadu.karnataka.gov.in/kerc/Pages/tariff-orders-2019.aspx</t>
  </si>
  <si>
    <t>Karnataka Electricity Regulatory Commission. (2018). Tariff Order for Bangalore Electriicty Supply Company Limited. https://karunadu.karnataka.gov.in/kerc/Pages/Tariff-Order-2018.aspx</t>
  </si>
  <si>
    <t>Karnataka Electricity Regulatory Commission. (2018). Tariff Order for Hubli Electricity Supply Company Limited. https://karunadu.karnataka.gov.in/kerc/Pages/Tariff-Order-2018.aspx</t>
  </si>
  <si>
    <t>Karnataka Electricity Regulatory Commission. (2018). Tariff Order for Mangalore Electricity Supply Company Limited. https://karunadu.karnataka.gov.in/kerc/Pages/Tariff-Order-2018.aspx</t>
  </si>
  <si>
    <t>Karnataka Electricity Regulatory Commission. (2018). Tariff Order for Gulbarga Electricity Supply Company Limited. https://karunadu.karnataka.gov.in/kerc/Pages/Tariff-Order-2018.aspx</t>
  </si>
  <si>
    <t>Karnataka Electricity Regulatory Commission. (2018). Tariff Order for Chamundeshwari Electricity Supply Corporation Limited. https://karunadu.karnataka.gov.in/kerc/Pages/Tariff-Order-2018.aspx</t>
  </si>
  <si>
    <t>Karnataka Electricity Regulatory Commission. (2017). Tariff Order for Bangalore Electriicty Supply Company Limited. https://karunadu.karnataka.gov.in/kerc/Pages/Tariff-2017.aspx</t>
  </si>
  <si>
    <t>Karnataka Electricity Regulatory Commission. (2017). Tariff Order for Hubli Electricity Supply Company Limited. https://karunadu.karnataka.gov.in/kerc/Pages/Tariff-2017.aspx</t>
  </si>
  <si>
    <t>Karnataka Electricity Regulatory Commission. (2017). Tariff Order for Mangalore Electricity Supply Company Limited. https://karunadu.karnataka.gov.in/kerc/Pages/Tariff-2017.aspx</t>
  </si>
  <si>
    <t>Karnataka Electricity Regulatory Commission. (2017). Tariff Order for Gulbarga Electricity Supply Company Limited. https://karunadu.karnataka.gov.in/kerc/Pages/Tariff-2017.aspx</t>
  </si>
  <si>
    <t>Karnataka Electricity Regulatory Commission. (2017). Tariff Order for Chamundeshwari Electricity Supply Corporation. https://karunadu.karnataka.gov.in/kerc/Pages/Tariff-2017.aspx</t>
  </si>
  <si>
    <t>Karnataka Electricity Regulatory Commission. (2016). Tariff Order for Bangalore Electriicty Supply Company Limited. https://karunadu.karnataka.gov.in/kerc/Pages/Tariff-2016.aspx</t>
  </si>
  <si>
    <t>Karnataka Electricity Regulatory Commission. (2016). Tariff Order for Hubli Electricity Supply Company Limited. https://karunadu.karnataka.gov.in/kerc/Pages/Tariff-2016.aspx</t>
  </si>
  <si>
    <t>Karnataka Electricity Regulatory Commission. (2016). Tariff Order for Mangalore Electricity Supply Company Limited. https://karunadu.karnataka.gov.in/kerc/Pages/Tariff-2016.aspx</t>
  </si>
  <si>
    <t>Karnataka Electricity Regulatory Commission. (2016). Tariff Order for Gulbarga Electricity Supply Company Limited. https://karunadu.karnataka.gov.in/kerc/Pages/Tariff-2016.aspx</t>
  </si>
  <si>
    <t>Karnataka Electricity Regulatory Commission. (2016). Tariff Order for Chamundeshwari Electricity Supply Corporation Limited. https://karunadu.karnataka.gov.in/kerc/Pages/Tariff-2016.aspx</t>
  </si>
  <si>
    <t>Power Finance Corporation (PFC). (n.d.). Report on performance of state power utilities 2013-14 to 2015-16. Government of India. https://www.pfcindia.com/Home/VS/29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</si>
</sst>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0"/>
      <name val="Calibri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0"/>
      <name val="Calibri (Body)"/>
    </font>
    <font>
      <sz val="11"/>
      <color theme="1"/>
      <name val="Calibri"/>
      <family val="2"/>
    </font>
    <font>
      <sz val="12"/>
      <color theme="1"/>
      <name val="Calibri (Body)"/>
    </font>
    <font>
      <i/>
      <sz val="12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2060"/>
        <bgColor theme="9"/>
      </patternFill>
    </fill>
  </fills>
  <borders count="35">
    <border>
      <left/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9">
    <xf numFmtId="0" fontId="0" fillId="0" borderId="0" xfId="0"/>
    <xf numFmtId="2" fontId="0" fillId="0" borderId="0" xfId="0" applyNumberFormat="1"/>
    <xf numFmtId="0" fontId="0" fillId="2" borderId="0" xfId="0" applyFill="1"/>
    <xf numFmtId="2" fontId="0" fillId="0" borderId="1" xfId="0" applyNumberFormat="1" applyBorder="1"/>
    <xf numFmtId="2" fontId="0" fillId="0" borderId="2" xfId="0" applyNumberFormat="1" applyBorder="1"/>
    <xf numFmtId="2" fontId="0" fillId="0" borderId="3" xfId="0" applyNumberFormat="1" applyBorder="1"/>
    <xf numFmtId="2" fontId="0" fillId="0" borderId="5" xfId="0" applyNumberFormat="1" applyBorder="1"/>
    <xf numFmtId="2" fontId="7" fillId="0" borderId="5" xfId="0" applyNumberFormat="1" applyFont="1" applyBorder="1"/>
    <xf numFmtId="2" fontId="7" fillId="0" borderId="6" xfId="0" applyNumberFormat="1" applyFont="1" applyBorder="1"/>
    <xf numFmtId="2" fontId="7" fillId="0" borderId="10" xfId="0" applyNumberFormat="1" applyFont="1" applyBorder="1"/>
    <xf numFmtId="2" fontId="7" fillId="0" borderId="12" xfId="0" applyNumberFormat="1" applyFont="1" applyBorder="1"/>
    <xf numFmtId="2" fontId="7" fillId="0" borderId="0" xfId="0" applyNumberFormat="1" applyFont="1"/>
    <xf numFmtId="2" fontId="9" fillId="5" borderId="0" xfId="0" applyNumberFormat="1" applyFont="1" applyFill="1" applyAlignment="1">
      <alignment horizontal="center" vertical="center"/>
    </xf>
    <xf numFmtId="2" fontId="9" fillId="5" borderId="0" xfId="0" applyNumberFormat="1" applyFont="1" applyFill="1" applyAlignment="1">
      <alignment horizontal="center" vertical="center" wrapText="1"/>
    </xf>
    <xf numFmtId="2" fontId="9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wrapText="1"/>
    </xf>
    <xf numFmtId="2" fontId="0" fillId="0" borderId="11" xfId="0" applyNumberFormat="1" applyBorder="1"/>
    <xf numFmtId="2" fontId="0" fillId="0" borderId="10" xfId="0" applyNumberFormat="1" applyBorder="1"/>
    <xf numFmtId="2" fontId="0" fillId="0" borderId="14" xfId="0" applyNumberFormat="1" applyBorder="1"/>
    <xf numFmtId="2" fontId="0" fillId="0" borderId="6" xfId="0" applyNumberFormat="1" applyBorder="1"/>
    <xf numFmtId="2" fontId="0" fillId="0" borderId="15" xfId="0" applyNumberFormat="1" applyBorder="1"/>
    <xf numFmtId="2" fontId="0" fillId="0" borderId="12" xfId="0" applyNumberFormat="1" applyBorder="1"/>
    <xf numFmtId="2" fontId="7" fillId="0" borderId="11" xfId="0" applyNumberFormat="1" applyFont="1" applyBorder="1" applyAlignment="1">
      <alignment horizontal="center"/>
    </xf>
    <xf numFmtId="2" fontId="7" fillId="0" borderId="15" xfId="0" applyNumberFormat="1" applyFont="1" applyBorder="1"/>
    <xf numFmtId="2" fontId="7" fillId="0" borderId="11" xfId="0" applyNumberFormat="1" applyFont="1" applyBorder="1"/>
    <xf numFmtId="2" fontId="0" fillId="0" borderId="13" xfId="0" applyNumberFormat="1" applyBorder="1"/>
    <xf numFmtId="3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applyAlignment="1"/>
    <xf numFmtId="0" fontId="0" fillId="0" borderId="0" xfId="0" applyFont="1"/>
    <xf numFmtId="0" fontId="0" fillId="0" borderId="0" xfId="0" applyFont="1" applyAlignment="1"/>
    <xf numFmtId="0" fontId="0" fillId="2" borderId="0" xfId="0" applyFill="1" applyAlignment="1"/>
    <xf numFmtId="0" fontId="0" fillId="2" borderId="0" xfId="0" applyFont="1" applyFill="1"/>
    <xf numFmtId="0" fontId="0" fillId="2" borderId="0" xfId="0" applyFont="1" applyFill="1" applyAlignment="1"/>
    <xf numFmtId="0" fontId="10" fillId="2" borderId="0" xfId="0" applyFont="1" applyFill="1" applyAlignment="1"/>
    <xf numFmtId="0" fontId="1" fillId="2" borderId="16" xfId="0" applyFont="1" applyFill="1" applyBorder="1" applyAlignment="1"/>
    <xf numFmtId="0" fontId="0" fillId="2" borderId="16" xfId="0" applyFill="1" applyBorder="1"/>
    <xf numFmtId="0" fontId="11" fillId="5" borderId="18" xfId="0" applyFont="1" applyFill="1" applyBorder="1" applyAlignment="1">
      <alignment horizontal="center" vertical="center" wrapText="1"/>
    </xf>
    <xf numFmtId="0" fontId="12" fillId="0" borderId="18" xfId="0" applyFont="1" applyBorder="1"/>
    <xf numFmtId="0" fontId="0" fillId="0" borderId="1" xfId="0" applyBorder="1"/>
    <xf numFmtId="0" fontId="0" fillId="0" borderId="14" xfId="0" applyBorder="1"/>
    <xf numFmtId="0" fontId="0" fillId="0" borderId="20" xfId="0" applyBorder="1"/>
    <xf numFmtId="0" fontId="13" fillId="0" borderId="21" xfId="0" applyFont="1" applyBorder="1"/>
    <xf numFmtId="0" fontId="13" fillId="0" borderId="0" xfId="0" applyFont="1"/>
    <xf numFmtId="0" fontId="0" fillId="0" borderId="22" xfId="0" applyBorder="1"/>
    <xf numFmtId="0" fontId="0" fillId="0" borderId="21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10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15" xfId="0" applyBorder="1"/>
    <xf numFmtId="0" fontId="0" fillId="0" borderId="6" xfId="0" applyBorder="1"/>
    <xf numFmtId="3" fontId="12" fillId="0" borderId="18" xfId="0" applyNumberFormat="1" applyFont="1" applyBorder="1"/>
    <xf numFmtId="3" fontId="12" fillId="0" borderId="18" xfId="0" applyNumberFormat="1" applyFont="1" applyBorder="1" applyAlignment="1">
      <alignment vertical="center" wrapText="1"/>
    </xf>
    <xf numFmtId="3" fontId="12" fillId="0" borderId="18" xfId="0" applyNumberFormat="1" applyFont="1" applyBorder="1" applyAlignment="1">
      <alignment vertical="center"/>
    </xf>
    <xf numFmtId="0" fontId="0" fillId="2" borderId="19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17" xfId="0" applyFill="1" applyBorder="1"/>
    <xf numFmtId="0" fontId="0" fillId="2" borderId="14" xfId="0" applyFill="1" applyBorder="1"/>
    <xf numFmtId="0" fontId="11" fillId="6" borderId="18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/>
    </xf>
    <xf numFmtId="2" fontId="0" fillId="2" borderId="2" xfId="0" applyNumberFormat="1" applyFill="1" applyBorder="1"/>
    <xf numFmtId="2" fontId="0" fillId="2" borderId="3" xfId="0" applyNumberFormat="1" applyFill="1" applyBorder="1"/>
    <xf numFmtId="2" fontId="0" fillId="2" borderId="4" xfId="0" applyNumberFormat="1" applyFill="1" applyBorder="1"/>
    <xf numFmtId="2" fontId="0" fillId="2" borderId="1" xfId="0" applyNumberFormat="1" applyFill="1" applyBorder="1"/>
    <xf numFmtId="2" fontId="0" fillId="2" borderId="5" xfId="0" applyNumberFormat="1" applyFill="1" applyBorder="1"/>
    <xf numFmtId="2" fontId="0" fillId="2" borderId="0" xfId="0" applyNumberFormat="1" applyFill="1" applyBorder="1"/>
    <xf numFmtId="2" fontId="0" fillId="2" borderId="11" xfId="0" applyNumberFormat="1" applyFill="1" applyBorder="1"/>
    <xf numFmtId="2" fontId="5" fillId="2" borderId="3" xfId="1" applyNumberFormat="1" applyFill="1" applyBorder="1"/>
    <xf numFmtId="0" fontId="0" fillId="2" borderId="0" xfId="0" applyFill="1" applyBorder="1"/>
    <xf numFmtId="0" fontId="0" fillId="0" borderId="0" xfId="0" applyBorder="1"/>
    <xf numFmtId="0" fontId="7" fillId="2" borderId="0" xfId="0" applyFont="1" applyFill="1" applyBorder="1" applyAlignment="1">
      <alignment horizontal="center"/>
    </xf>
    <xf numFmtId="0" fontId="11" fillId="0" borderId="31" xfId="0" applyFont="1" applyFill="1" applyBorder="1" applyAlignment="1">
      <alignment horizontal="center" vertical="center" wrapText="1"/>
    </xf>
    <xf numFmtId="3" fontId="12" fillId="0" borderId="31" xfId="0" applyNumberFormat="1" applyFont="1" applyBorder="1" applyAlignment="1">
      <alignment vertical="center" wrapText="1"/>
    </xf>
    <xf numFmtId="3" fontId="12" fillId="0" borderId="32" xfId="0" applyNumberFormat="1" applyFont="1" applyBorder="1"/>
    <xf numFmtId="3" fontId="12" fillId="0" borderId="33" xfId="0" applyNumberFormat="1" applyFont="1" applyBorder="1"/>
    <xf numFmtId="3" fontId="12" fillId="0" borderId="32" xfId="0" applyNumberFormat="1" applyFont="1" applyBorder="1" applyAlignment="1">
      <alignment vertical="center" wrapText="1"/>
    </xf>
    <xf numFmtId="3" fontId="12" fillId="0" borderId="33" xfId="0" applyNumberFormat="1" applyFont="1" applyBorder="1" applyAlignment="1">
      <alignment vertical="center" wrapText="1"/>
    </xf>
    <xf numFmtId="3" fontId="12" fillId="0" borderId="31" xfId="0" applyNumberFormat="1" applyFont="1" applyBorder="1"/>
    <xf numFmtId="0" fontId="0" fillId="0" borderId="12" xfId="0" applyBorder="1"/>
    <xf numFmtId="0" fontId="5" fillId="2" borderId="0" xfId="1" applyFill="1" applyAlignment="1">
      <alignment horizontal="left"/>
    </xf>
    <xf numFmtId="0" fontId="2" fillId="2" borderId="0" xfId="0" applyFont="1" applyFill="1" applyAlignment="1">
      <alignment horizontal="left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3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5" fillId="2" borderId="0" xfId="1" applyFill="1" applyBorder="1" applyAlignment="1">
      <alignment horizontal="left" wrapText="1"/>
    </xf>
    <xf numFmtId="0" fontId="6" fillId="2" borderId="0" xfId="1" applyFont="1" applyFill="1" applyBorder="1" applyAlignment="1">
      <alignment horizontal="left" wrapText="1"/>
    </xf>
    <xf numFmtId="2" fontId="7" fillId="3" borderId="0" xfId="0" applyNumberFormat="1" applyFont="1" applyFill="1" applyAlignment="1">
      <alignment horizontal="center"/>
    </xf>
    <xf numFmtId="2" fontId="8" fillId="3" borderId="7" xfId="0" applyNumberFormat="1" applyFont="1" applyFill="1" applyBorder="1" applyAlignment="1">
      <alignment horizontal="center"/>
    </xf>
    <xf numFmtId="2" fontId="8" fillId="3" borderId="8" xfId="0" applyNumberFormat="1" applyFont="1" applyFill="1" applyBorder="1" applyAlignment="1">
      <alignment horizontal="center"/>
    </xf>
    <xf numFmtId="2" fontId="8" fillId="3" borderId="9" xfId="0" applyNumberFormat="1" applyFont="1" applyFill="1" applyBorder="1" applyAlignment="1">
      <alignment horizontal="center"/>
    </xf>
    <xf numFmtId="2" fontId="7" fillId="3" borderId="6" xfId="0" applyNumberFormat="1" applyFont="1" applyFill="1" applyBorder="1" applyAlignment="1">
      <alignment horizontal="center"/>
    </xf>
    <xf numFmtId="2" fontId="7" fillId="3" borderId="11" xfId="0" applyNumberFormat="1" applyFont="1" applyFill="1" applyBorder="1" applyAlignment="1">
      <alignment horizontal="center"/>
    </xf>
    <xf numFmtId="2" fontId="7" fillId="3" borderId="13" xfId="0" applyNumberFormat="1" applyFont="1" applyFill="1" applyBorder="1" applyAlignment="1">
      <alignment horizontal="center"/>
    </xf>
    <xf numFmtId="2" fontId="7" fillId="4" borderId="6" xfId="0" applyNumberFormat="1" applyFont="1" applyFill="1" applyBorder="1" applyAlignment="1">
      <alignment horizontal="center"/>
    </xf>
    <xf numFmtId="2" fontId="7" fillId="4" borderId="11" xfId="0" applyNumberFormat="1" applyFont="1" applyFill="1" applyBorder="1" applyAlignment="1">
      <alignment horizontal="center"/>
    </xf>
    <xf numFmtId="2" fontId="7" fillId="4" borderId="13" xfId="0" applyNumberFormat="1" applyFont="1" applyFill="1" applyBorder="1" applyAlignment="1">
      <alignment horizontal="center"/>
    </xf>
    <xf numFmtId="2" fontId="2" fillId="0" borderId="0" xfId="0" applyNumberFormat="1" applyFont="1" applyAlignment="1">
      <alignment horizontal="center" vertical="center" textRotation="90"/>
    </xf>
    <xf numFmtId="2" fontId="2" fillId="0" borderId="14" xfId="0" applyNumberFormat="1" applyFont="1" applyBorder="1" applyAlignment="1">
      <alignment horizontal="center" vertical="center" textRotation="90"/>
    </xf>
    <xf numFmtId="0" fontId="7" fillId="2" borderId="34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 shrinkToFit="1"/>
    </xf>
    <xf numFmtId="0" fontId="1" fillId="2" borderId="0" xfId="0" applyFont="1" applyFill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isd.org/library/india-electricity-subsidi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709B9-9456-45D3-A1FE-C8F0CFA552D6}">
  <dimension ref="A1:M14"/>
  <sheetViews>
    <sheetView tabSelected="1" zoomScale="172" zoomScaleNormal="172" workbookViewId="0">
      <selection activeCell="A5" sqref="A5:XFD5"/>
    </sheetView>
  </sheetViews>
  <sheetFormatPr baseColWidth="10" defaultColWidth="0" defaultRowHeight="15" zeroHeight="1" x14ac:dyDescent="0.2"/>
  <cols>
    <col min="1" max="13" width="12" customWidth="1"/>
    <col min="14" max="16384" width="8.6640625" hidden="1"/>
  </cols>
  <sheetData>
    <row r="1" spans="1:1" s="87" customFormat="1" ht="24" x14ac:dyDescent="0.3">
      <c r="A1" s="87" t="s">
        <v>191</v>
      </c>
    </row>
    <row r="2" spans="1:1" s="88" customFormat="1" x14ac:dyDescent="0.2"/>
    <row r="3" spans="1:1" s="89" customFormat="1" x14ac:dyDescent="0.2">
      <c r="A3" s="89" t="s">
        <v>192</v>
      </c>
    </row>
    <row r="4" spans="1:1" s="86" customFormat="1" ht="16" x14ac:dyDescent="0.2">
      <c r="A4" s="86" t="s">
        <v>183</v>
      </c>
    </row>
    <row r="5" spans="1:1" s="86" customFormat="1" ht="16" x14ac:dyDescent="0.2">
      <c r="A5" s="86" t="s">
        <v>184</v>
      </c>
    </row>
    <row r="6" spans="1:1" s="86" customFormat="1" ht="16" x14ac:dyDescent="0.2">
      <c r="A6" s="86" t="s">
        <v>185</v>
      </c>
    </row>
    <row r="7" spans="1:1" s="66" customFormat="1" x14ac:dyDescent="0.2"/>
    <row r="8" spans="1:1" s="90" customFormat="1" ht="16" x14ac:dyDescent="0.2">
      <c r="A8" s="90" t="s">
        <v>193</v>
      </c>
    </row>
    <row r="9" spans="1:1" s="91" customFormat="1" ht="16" x14ac:dyDescent="0.2">
      <c r="A9" s="91" t="s">
        <v>188</v>
      </c>
    </row>
    <row r="10" spans="1:1" s="93" customFormat="1" ht="16" x14ac:dyDescent="0.2">
      <c r="A10" s="92" t="s">
        <v>187</v>
      </c>
    </row>
    <row r="11" spans="1:1" s="88" customFormat="1" ht="19" customHeight="1" x14ac:dyDescent="0.2"/>
    <row r="12" spans="1:1" s="90" customFormat="1" ht="16" x14ac:dyDescent="0.2">
      <c r="A12" s="90" t="s">
        <v>1</v>
      </c>
    </row>
    <row r="13" spans="1:1" s="2" customFormat="1" x14ac:dyDescent="0.2"/>
    <row r="14" spans="1:1" s="2" customFormat="1" x14ac:dyDescent="0.2"/>
  </sheetData>
  <mergeCells count="11">
    <mergeCell ref="A8:XFD8"/>
    <mergeCell ref="A9:XFD9"/>
    <mergeCell ref="A10:XFD10"/>
    <mergeCell ref="A11:XFD11"/>
    <mergeCell ref="A12:XFD12"/>
    <mergeCell ref="A6:XFD6"/>
    <mergeCell ref="A1:XFD1"/>
    <mergeCell ref="A2:XFD2"/>
    <mergeCell ref="A3:XFD3"/>
    <mergeCell ref="A4:XFD4"/>
    <mergeCell ref="A5:XFD5"/>
  </mergeCells>
  <hyperlinks>
    <hyperlink ref="A4:XFD4" location="'PFC data'!A1" display="* Data extracted from PFC Reports" xr:uid="{E1682B9E-B673-4A79-86D7-700E7258AB7F}"/>
    <hyperlink ref="A5:XFD5" location="'Regulatory orders'!A1" display="* Data extracted from regulatory orders" xr:uid="{1542B74F-5345-4457-8FDD-A335D5784917}"/>
    <hyperlink ref="A6:XFD6" location="Sources!A1" display="*Source documents for the data provided " xr:uid="{DCCA1DF3-1BC8-4191-BA6E-EFBECC31FD22}"/>
    <hyperlink ref="A10" r:id="rId1" xr:uid="{DCD798A7-53C8-4C40-9C5D-9B886CC323A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1FC38-2DC2-4F42-A176-863ABE2CAD3A}">
  <dimension ref="A1:AM73"/>
  <sheetViews>
    <sheetView zoomScale="90" zoomScaleNormal="90" zoomScaleSheetLayoutView="20" workbookViewId="0">
      <pane xSplit="2" ySplit="5" topLeftCell="L8" activePane="bottomRight" state="frozen"/>
      <selection pane="topRight" activeCell="C1" sqref="C1"/>
      <selection pane="bottomLeft" activeCell="A4" sqref="A4"/>
      <selection pane="bottomRight"/>
    </sheetView>
  </sheetViews>
  <sheetFormatPr baseColWidth="10" defaultColWidth="0" defaultRowHeight="15" zeroHeight="1" x14ac:dyDescent="0.2"/>
  <cols>
    <col min="1" max="1" width="2.83203125" style="1" customWidth="1"/>
    <col min="2" max="2" width="20.6640625" style="1" customWidth="1"/>
    <col min="3" max="7" width="10.6640625" style="1" customWidth="1"/>
    <col min="8" max="8" width="2" style="1" customWidth="1"/>
    <col min="9" max="17" width="11.6640625" style="1" customWidth="1"/>
    <col min="18" max="18" width="2.6640625" style="1" customWidth="1"/>
    <col min="19" max="21" width="10.6640625" style="1" customWidth="1"/>
    <col min="22" max="22" width="3.33203125" style="1" customWidth="1"/>
    <col min="23" max="32" width="12.6640625" style="1" customWidth="1"/>
    <col min="33" max="33" width="3.33203125" style="1" customWidth="1"/>
    <col min="34" max="38" width="12.6640625" style="1" customWidth="1"/>
    <col min="39" max="39" width="12" style="1" customWidth="1"/>
    <col min="40" max="16384" width="12" style="1" hidden="1"/>
  </cols>
  <sheetData>
    <row r="1" spans="1:39" x14ac:dyDescent="0.2">
      <c r="A1" s="3"/>
      <c r="B1" s="67"/>
      <c r="C1" s="68"/>
      <c r="D1" s="68"/>
      <c r="E1" s="69"/>
      <c r="F1" s="68"/>
      <c r="G1" s="68"/>
      <c r="H1" s="68"/>
      <c r="I1" s="70"/>
      <c r="J1" s="68"/>
      <c r="K1" s="68"/>
      <c r="L1" s="68"/>
      <c r="M1" s="68"/>
      <c r="N1" s="68"/>
      <c r="O1" s="68"/>
      <c r="P1" s="70"/>
      <c r="Q1" s="70"/>
      <c r="R1" s="70"/>
      <c r="S1" s="70"/>
      <c r="T1" s="70"/>
      <c r="U1" s="70"/>
      <c r="V1" s="70"/>
      <c r="W1" s="70"/>
      <c r="X1" s="70"/>
      <c r="Y1" s="70"/>
      <c r="Z1" s="71"/>
      <c r="AA1" s="70"/>
      <c r="AB1" s="67"/>
      <c r="AC1" s="70"/>
      <c r="AD1" s="70"/>
      <c r="AE1" s="67"/>
      <c r="AF1" s="70"/>
      <c r="AG1" s="70"/>
      <c r="AH1" s="68"/>
      <c r="AI1" s="70"/>
      <c r="AJ1" s="68"/>
      <c r="AK1" s="68"/>
      <c r="AL1" s="68"/>
      <c r="AM1" s="68"/>
    </row>
    <row r="2" spans="1:39" ht="16" x14ac:dyDescent="0.2">
      <c r="A2" s="3"/>
      <c r="B2" s="74" t="s">
        <v>186</v>
      </c>
      <c r="C2" s="72"/>
      <c r="D2" s="72"/>
      <c r="E2" s="72"/>
      <c r="F2" s="72"/>
      <c r="G2" s="72"/>
      <c r="H2" s="72"/>
      <c r="I2" s="68"/>
      <c r="J2" s="72"/>
      <c r="K2" s="72"/>
      <c r="L2" s="72"/>
      <c r="M2" s="72"/>
      <c r="N2" s="72"/>
      <c r="O2" s="72"/>
      <c r="P2" s="72"/>
      <c r="Q2" s="72"/>
      <c r="R2" s="70"/>
      <c r="S2" s="68"/>
      <c r="T2" s="72"/>
      <c r="U2" s="72"/>
      <c r="V2" s="70"/>
      <c r="W2" s="68"/>
      <c r="X2" s="72"/>
      <c r="Y2" s="72"/>
      <c r="Z2" s="73"/>
      <c r="AA2" s="72"/>
      <c r="AB2" s="68"/>
      <c r="AC2" s="72"/>
      <c r="AD2" s="72"/>
      <c r="AE2" s="72"/>
      <c r="AF2" s="72"/>
      <c r="AG2" s="68"/>
      <c r="AH2" s="72"/>
      <c r="AI2" s="72"/>
      <c r="AJ2" s="72"/>
      <c r="AK2" s="72"/>
      <c r="AL2" s="72"/>
      <c r="AM2" s="72"/>
    </row>
    <row r="3" spans="1:39" ht="16" thickBot="1" x14ac:dyDescent="0.25">
      <c r="A3" s="3"/>
      <c r="B3" s="68"/>
      <c r="C3" s="72"/>
      <c r="D3" s="72"/>
      <c r="E3" s="72"/>
      <c r="F3" s="72"/>
      <c r="G3" s="72"/>
      <c r="H3" s="72"/>
      <c r="I3" s="68"/>
      <c r="J3" s="72"/>
      <c r="K3" s="72"/>
      <c r="L3" s="72"/>
      <c r="M3" s="72"/>
      <c r="N3" s="72"/>
      <c r="O3" s="72"/>
      <c r="P3" s="72"/>
      <c r="Q3" s="72"/>
      <c r="R3" s="70"/>
      <c r="S3" s="68"/>
      <c r="T3" s="72"/>
      <c r="U3" s="72"/>
      <c r="V3" s="70"/>
      <c r="W3" s="68"/>
      <c r="X3" s="72"/>
      <c r="Y3" s="72"/>
      <c r="Z3" s="73"/>
      <c r="AA3" s="72"/>
      <c r="AB3" s="68"/>
      <c r="AC3" s="72"/>
      <c r="AD3" s="72"/>
      <c r="AE3" s="72"/>
      <c r="AF3" s="72"/>
      <c r="AG3" s="68"/>
      <c r="AH3" s="72"/>
      <c r="AI3" s="72"/>
      <c r="AJ3" s="72"/>
      <c r="AK3" s="72"/>
      <c r="AL3" s="72"/>
      <c r="AM3" s="72"/>
    </row>
    <row r="4" spans="1:39" s="11" customFormat="1" ht="17" thickBot="1" x14ac:dyDescent="0.25">
      <c r="A4" s="7"/>
      <c r="B4" s="8"/>
      <c r="C4" s="95" t="s">
        <v>2</v>
      </c>
      <c r="D4" s="96"/>
      <c r="E4" s="96"/>
      <c r="F4" s="96"/>
      <c r="G4" s="97"/>
      <c r="H4" s="9"/>
      <c r="I4" s="98" t="s">
        <v>3</v>
      </c>
      <c r="J4" s="99"/>
      <c r="K4" s="99"/>
      <c r="L4" s="99"/>
      <c r="M4" s="99"/>
      <c r="N4" s="99"/>
      <c r="O4" s="99"/>
      <c r="P4" s="99"/>
      <c r="Q4" s="99"/>
      <c r="R4" s="10"/>
      <c r="S4" s="98" t="s">
        <v>4</v>
      </c>
      <c r="T4" s="99"/>
      <c r="U4" s="100"/>
      <c r="V4" s="7"/>
      <c r="W4" s="98" t="s">
        <v>5</v>
      </c>
      <c r="X4" s="99"/>
      <c r="Y4" s="99"/>
      <c r="Z4" s="99"/>
      <c r="AA4" s="100"/>
      <c r="AB4" s="101" t="s">
        <v>6</v>
      </c>
      <c r="AC4" s="102"/>
      <c r="AD4" s="102"/>
      <c r="AE4" s="102"/>
      <c r="AF4" s="103"/>
      <c r="AG4" s="8"/>
      <c r="AH4" s="94" t="s">
        <v>202</v>
      </c>
      <c r="AI4" s="94"/>
      <c r="AJ4" s="94"/>
      <c r="AK4" s="94"/>
      <c r="AL4" s="94"/>
      <c r="AM4" s="9"/>
    </row>
    <row r="5" spans="1:39" ht="70.5" customHeight="1" x14ac:dyDescent="0.2">
      <c r="A5" s="104" t="s">
        <v>8</v>
      </c>
      <c r="B5" s="12" t="s">
        <v>9</v>
      </c>
      <c r="C5" s="13" t="s">
        <v>189</v>
      </c>
      <c r="D5" s="13" t="s">
        <v>190</v>
      </c>
      <c r="E5" s="13" t="s">
        <v>10</v>
      </c>
      <c r="F5" s="12" t="s">
        <v>11</v>
      </c>
      <c r="G5" s="12" t="s">
        <v>12</v>
      </c>
      <c r="H5" s="14"/>
      <c r="I5" s="13" t="s">
        <v>194</v>
      </c>
      <c r="J5" s="13" t="s">
        <v>195</v>
      </c>
      <c r="K5" s="13" t="s">
        <v>196</v>
      </c>
      <c r="L5" s="13" t="s">
        <v>197</v>
      </c>
      <c r="M5" s="13" t="s">
        <v>56</v>
      </c>
      <c r="N5" s="13" t="s">
        <v>198</v>
      </c>
      <c r="O5" s="13" t="s">
        <v>199</v>
      </c>
      <c r="P5" s="13" t="s">
        <v>13</v>
      </c>
      <c r="Q5" s="13" t="s">
        <v>14</v>
      </c>
      <c r="R5" s="15"/>
      <c r="S5" s="13" t="s">
        <v>200</v>
      </c>
      <c r="T5" s="13" t="s">
        <v>201</v>
      </c>
      <c r="U5" s="13" t="s">
        <v>203</v>
      </c>
      <c r="V5" s="16"/>
      <c r="W5" s="12" t="s">
        <v>15</v>
      </c>
      <c r="X5" s="12" t="s">
        <v>16</v>
      </c>
      <c r="Y5" s="12" t="s">
        <v>17</v>
      </c>
      <c r="Z5" s="12" t="s">
        <v>18</v>
      </c>
      <c r="AA5" s="12" t="s">
        <v>19</v>
      </c>
      <c r="AB5" s="12" t="s">
        <v>15</v>
      </c>
      <c r="AC5" s="12" t="s">
        <v>16</v>
      </c>
      <c r="AD5" s="12" t="s">
        <v>17</v>
      </c>
      <c r="AE5" s="12" t="s">
        <v>18</v>
      </c>
      <c r="AF5" s="12" t="s">
        <v>19</v>
      </c>
      <c r="AG5" s="17"/>
      <c r="AH5" s="12" t="s">
        <v>15</v>
      </c>
      <c r="AI5" s="12" t="s">
        <v>16</v>
      </c>
      <c r="AJ5" s="12" t="s">
        <v>17</v>
      </c>
      <c r="AK5" s="12" t="s">
        <v>18</v>
      </c>
      <c r="AL5" s="12" t="s">
        <v>19</v>
      </c>
    </row>
    <row r="6" spans="1:39" x14ac:dyDescent="0.2">
      <c r="A6" s="104"/>
      <c r="B6" s="1" t="s">
        <v>20</v>
      </c>
      <c r="C6" s="26">
        <v>19507</v>
      </c>
      <c r="D6" s="26">
        <v>1032</v>
      </c>
      <c r="E6" s="26">
        <v>3152</v>
      </c>
      <c r="F6" s="26">
        <v>-3933</v>
      </c>
      <c r="G6" s="26">
        <v>0</v>
      </c>
      <c r="H6" s="17"/>
      <c r="I6" s="26">
        <v>22469</v>
      </c>
      <c r="J6" s="26"/>
      <c r="K6" s="26">
        <v>2298</v>
      </c>
      <c r="L6" s="26">
        <v>1278</v>
      </c>
      <c r="M6" s="26">
        <v>989</v>
      </c>
      <c r="N6" s="26">
        <v>591</v>
      </c>
      <c r="O6" s="26">
        <v>49355</v>
      </c>
      <c r="P6" s="26">
        <v>43896</v>
      </c>
      <c r="Q6" s="26">
        <v>27624</v>
      </c>
      <c r="R6" s="17"/>
      <c r="S6" s="27">
        <v>92.5</v>
      </c>
      <c r="T6" s="27">
        <v>96.91</v>
      </c>
      <c r="U6" s="27">
        <v>10.36</v>
      </c>
      <c r="V6" s="17"/>
      <c r="W6" s="26">
        <v>11343</v>
      </c>
      <c r="X6" s="26">
        <v>2422</v>
      </c>
      <c r="Y6" s="26">
        <v>11087</v>
      </c>
      <c r="Z6" s="26">
        <v>16083</v>
      </c>
      <c r="AA6" s="26">
        <v>2960</v>
      </c>
      <c r="AB6" s="26">
        <v>3714</v>
      </c>
      <c r="AC6" s="26">
        <v>2254</v>
      </c>
      <c r="AD6" s="26">
        <v>315</v>
      </c>
      <c r="AE6" s="26">
        <v>10125</v>
      </c>
      <c r="AF6" s="26">
        <v>2589</v>
      </c>
      <c r="AG6" s="16"/>
      <c r="AH6" s="26">
        <v>-2634.6785938608041</v>
      </c>
      <c r="AI6" s="26">
        <v>898.40628102522567</v>
      </c>
      <c r="AJ6" s="26">
        <v>-5890.3953601458825</v>
      </c>
      <c r="AK6" s="26">
        <v>1123.3427818863336</v>
      </c>
      <c r="AL6" s="26">
        <v>932.28761017120848</v>
      </c>
      <c r="AM6" s="16"/>
    </row>
    <row r="7" spans="1:39" x14ac:dyDescent="0.2">
      <c r="A7" s="104"/>
      <c r="B7" s="1" t="s">
        <v>21</v>
      </c>
      <c r="C7" s="26">
        <v>149</v>
      </c>
      <c r="D7" s="26">
        <v>0</v>
      </c>
      <c r="E7" s="26">
        <v>235</v>
      </c>
      <c r="F7" s="26">
        <v>-40</v>
      </c>
      <c r="G7" s="26">
        <v>0</v>
      </c>
      <c r="I7" s="26">
        <v>213</v>
      </c>
      <c r="J7" s="26">
        <v>5</v>
      </c>
      <c r="K7" s="26">
        <v>183</v>
      </c>
      <c r="L7" s="26"/>
      <c r="M7" s="26"/>
      <c r="N7" s="26">
        <v>23</v>
      </c>
      <c r="O7" s="26">
        <v>816</v>
      </c>
      <c r="P7" s="26">
        <v>428</v>
      </c>
      <c r="Q7" s="26">
        <v>424</v>
      </c>
      <c r="S7" s="27">
        <v>47.18</v>
      </c>
      <c r="T7" s="27">
        <v>96.27</v>
      </c>
      <c r="U7" s="27">
        <v>54.58</v>
      </c>
      <c r="V7" s="17"/>
      <c r="W7" s="26">
        <v>139</v>
      </c>
      <c r="X7" s="26">
        <v>39</v>
      </c>
      <c r="Y7" s="26">
        <v>0</v>
      </c>
      <c r="Z7" s="26">
        <v>97</v>
      </c>
      <c r="AA7" s="26">
        <v>153</v>
      </c>
      <c r="AB7" s="26">
        <v>52</v>
      </c>
      <c r="AC7" s="26">
        <v>19</v>
      </c>
      <c r="AD7" s="26" t="s">
        <v>22</v>
      </c>
      <c r="AE7" s="26">
        <v>33</v>
      </c>
      <c r="AF7" s="26">
        <v>45</v>
      </c>
      <c r="AG7" s="16"/>
      <c r="AH7" s="26">
        <v>-20.225490196078436</v>
      </c>
      <c r="AI7" s="26">
        <v>-1.2647058823529436</v>
      </c>
      <c r="AJ7" s="26">
        <v>0</v>
      </c>
      <c r="AK7" s="26">
        <v>-17.401960784313729</v>
      </c>
      <c r="AL7" s="26">
        <v>-34.5</v>
      </c>
      <c r="AM7" s="17"/>
    </row>
    <row r="8" spans="1:39" x14ac:dyDescent="0.2">
      <c r="A8" s="104"/>
      <c r="B8" s="1" t="s">
        <v>23</v>
      </c>
      <c r="C8" s="26">
        <v>3553</v>
      </c>
      <c r="D8" s="26">
        <v>223</v>
      </c>
      <c r="E8" s="26">
        <v>245</v>
      </c>
      <c r="F8" s="26">
        <v>-193</v>
      </c>
      <c r="G8" s="26">
        <v>0</v>
      </c>
      <c r="H8" s="16"/>
      <c r="I8" s="26">
        <v>3456</v>
      </c>
      <c r="J8" s="26"/>
      <c r="K8" s="26">
        <v>597</v>
      </c>
      <c r="L8" s="26">
        <v>245</v>
      </c>
      <c r="M8" s="26">
        <v>35</v>
      </c>
      <c r="N8" s="26">
        <v>-120</v>
      </c>
      <c r="O8" s="26">
        <v>8279</v>
      </c>
      <c r="P8" s="26">
        <v>6503</v>
      </c>
      <c r="Q8" s="26">
        <v>4214</v>
      </c>
      <c r="R8" s="16"/>
      <c r="S8" s="27">
        <v>81.88</v>
      </c>
      <c r="T8" s="27">
        <v>90.35</v>
      </c>
      <c r="U8" s="27">
        <v>26.02</v>
      </c>
      <c r="W8" s="26">
        <v>3115</v>
      </c>
      <c r="X8" s="26">
        <v>902</v>
      </c>
      <c r="Y8" s="26">
        <v>34</v>
      </c>
      <c r="Z8" s="26">
        <v>1484</v>
      </c>
      <c r="AA8" s="26">
        <v>968</v>
      </c>
      <c r="AB8" s="26">
        <v>1118</v>
      </c>
      <c r="AC8" s="26">
        <v>662</v>
      </c>
      <c r="AD8" s="26">
        <v>21</v>
      </c>
      <c r="AE8" s="26">
        <v>1120</v>
      </c>
      <c r="AF8" s="26">
        <v>593</v>
      </c>
      <c r="AG8" s="16"/>
      <c r="AH8" s="26">
        <v>-467.53086121512268</v>
      </c>
      <c r="AI8" s="26">
        <v>202.8831984539195</v>
      </c>
      <c r="AJ8" s="26">
        <v>3.6940451745379876</v>
      </c>
      <c r="AK8" s="26">
        <v>364.64597173571684</v>
      </c>
      <c r="AL8" s="26">
        <v>100.28928614566975</v>
      </c>
      <c r="AM8" s="17"/>
    </row>
    <row r="9" spans="1:39" x14ac:dyDescent="0.2">
      <c r="A9" s="104"/>
      <c r="B9" s="1" t="s">
        <v>24</v>
      </c>
      <c r="C9" s="26">
        <v>5957</v>
      </c>
      <c r="D9" s="26">
        <v>381</v>
      </c>
      <c r="E9" s="26">
        <v>4390</v>
      </c>
      <c r="F9" s="26">
        <v>-1074</v>
      </c>
      <c r="G9" s="26">
        <v>0</v>
      </c>
      <c r="H9" s="17"/>
      <c r="I9" s="26">
        <v>9521</v>
      </c>
      <c r="J9" s="26"/>
      <c r="K9" s="26">
        <v>465</v>
      </c>
      <c r="L9" s="26">
        <v>451</v>
      </c>
      <c r="M9" s="26">
        <v>229</v>
      </c>
      <c r="N9" s="26">
        <v>1135</v>
      </c>
      <c r="O9" s="26">
        <v>23325</v>
      </c>
      <c r="P9" s="26">
        <v>13704</v>
      </c>
      <c r="Q9" s="26">
        <v>11802</v>
      </c>
      <c r="R9" s="17"/>
      <c r="S9" s="27">
        <v>60.65</v>
      </c>
      <c r="T9" s="27">
        <v>93.49</v>
      </c>
      <c r="U9" s="27">
        <v>43.3</v>
      </c>
      <c r="V9" s="16"/>
      <c r="W9" s="26">
        <v>5817</v>
      </c>
      <c r="X9" s="26">
        <v>1246</v>
      </c>
      <c r="Y9" s="26">
        <v>355</v>
      </c>
      <c r="Z9" s="26">
        <v>2182</v>
      </c>
      <c r="AA9" s="26">
        <v>4103</v>
      </c>
      <c r="AB9" s="26">
        <v>1912</v>
      </c>
      <c r="AC9" s="26">
        <v>835</v>
      </c>
      <c r="AD9" s="26">
        <v>121</v>
      </c>
      <c r="AE9" s="26">
        <v>1453</v>
      </c>
      <c r="AF9" s="26">
        <v>1506</v>
      </c>
      <c r="AG9" s="17"/>
      <c r="AH9" s="26">
        <v>-1031.289774919614</v>
      </c>
      <c r="AI9" s="26">
        <v>204.54803858520907</v>
      </c>
      <c r="AJ9" s="26">
        <v>-58.623151125401918</v>
      </c>
      <c r="AK9" s="26">
        <v>348.95009646302265</v>
      </c>
      <c r="AL9" s="26">
        <v>-570.03884244372978</v>
      </c>
    </row>
    <row r="10" spans="1:39" x14ac:dyDescent="0.2">
      <c r="A10" s="104"/>
      <c r="B10" s="1" t="s">
        <v>25</v>
      </c>
      <c r="C10" s="26">
        <v>9636</v>
      </c>
      <c r="D10" s="26">
        <v>211</v>
      </c>
      <c r="E10" s="26">
        <v>407</v>
      </c>
      <c r="F10" s="26">
        <v>0</v>
      </c>
      <c r="G10" s="26">
        <v>23</v>
      </c>
      <c r="I10" s="26">
        <v>8647</v>
      </c>
      <c r="J10" s="26"/>
      <c r="K10" s="26">
        <v>1354</v>
      </c>
      <c r="L10" s="26">
        <v>298</v>
      </c>
      <c r="M10" s="26">
        <v>248</v>
      </c>
      <c r="N10" s="26">
        <v>-316</v>
      </c>
      <c r="O10" s="26">
        <v>26265</v>
      </c>
      <c r="P10" s="26">
        <v>20063</v>
      </c>
      <c r="Q10" s="26">
        <v>10231</v>
      </c>
      <c r="R10" s="17"/>
      <c r="S10" s="27">
        <v>77.900000000000006</v>
      </c>
      <c r="T10" s="27">
        <v>94.53</v>
      </c>
      <c r="U10" s="27">
        <v>26.36</v>
      </c>
      <c r="V10" s="16"/>
      <c r="W10" s="26">
        <v>4852</v>
      </c>
      <c r="X10" s="26">
        <v>1353</v>
      </c>
      <c r="Y10" s="26">
        <v>3595</v>
      </c>
      <c r="Z10" s="26">
        <v>7004</v>
      </c>
      <c r="AA10" s="26">
        <v>3258</v>
      </c>
      <c r="AB10" s="26">
        <v>1867</v>
      </c>
      <c r="AC10" s="26">
        <v>1068</v>
      </c>
      <c r="AD10" s="26">
        <v>832</v>
      </c>
      <c r="AE10" s="26">
        <v>4151</v>
      </c>
      <c r="AF10" s="26">
        <v>1556</v>
      </c>
      <c r="AG10" s="16"/>
      <c r="AH10" s="26">
        <v>-22.998553207690797</v>
      </c>
      <c r="AI10" s="26">
        <v>540.96619074814396</v>
      </c>
      <c r="AJ10" s="26">
        <v>-568.35960403578895</v>
      </c>
      <c r="AK10" s="26">
        <v>1422.7333333333333</v>
      </c>
      <c r="AL10" s="26">
        <v>286.91193603655051</v>
      </c>
      <c r="AM10" s="17"/>
    </row>
    <row r="11" spans="1:39" x14ac:dyDescent="0.2">
      <c r="A11" s="104"/>
      <c r="B11" s="1" t="s">
        <v>26</v>
      </c>
      <c r="C11" s="26">
        <v>19261</v>
      </c>
      <c r="D11" s="26">
        <v>-523</v>
      </c>
      <c r="E11" s="26">
        <v>1454</v>
      </c>
      <c r="F11" s="26">
        <v>0</v>
      </c>
      <c r="G11" s="26">
        <v>323</v>
      </c>
      <c r="H11" s="16"/>
      <c r="I11" s="26">
        <v>14833</v>
      </c>
      <c r="J11" s="26">
        <v>-2</v>
      </c>
      <c r="K11" s="26">
        <v>991</v>
      </c>
      <c r="L11" s="26">
        <v>2704</v>
      </c>
      <c r="M11" s="26">
        <v>474</v>
      </c>
      <c r="N11" s="26">
        <v>869</v>
      </c>
      <c r="O11" s="26">
        <v>32476</v>
      </c>
      <c r="P11" s="26">
        <v>28044</v>
      </c>
      <c r="Q11" s="26">
        <v>19869</v>
      </c>
      <c r="S11" s="27">
        <v>87.73</v>
      </c>
      <c r="T11" s="27">
        <v>99.81</v>
      </c>
      <c r="U11" s="27">
        <v>12.44</v>
      </c>
      <c r="V11" s="16"/>
      <c r="W11" s="26">
        <v>12560</v>
      </c>
      <c r="X11" s="26">
        <v>6053</v>
      </c>
      <c r="Y11" s="26">
        <v>30</v>
      </c>
      <c r="Z11" s="26">
        <v>3135</v>
      </c>
      <c r="AA11" s="26">
        <v>6267</v>
      </c>
      <c r="AB11" s="26">
        <v>6414</v>
      </c>
      <c r="AC11" s="26">
        <v>6940</v>
      </c>
      <c r="AD11" s="26">
        <v>11</v>
      </c>
      <c r="AE11" s="26">
        <v>3143</v>
      </c>
      <c r="AF11" s="26">
        <v>2620</v>
      </c>
      <c r="AG11" s="17"/>
      <c r="AH11" s="26">
        <v>-1270.2788520753786</v>
      </c>
      <c r="AI11" s="26">
        <v>3236.7404544894698</v>
      </c>
      <c r="AJ11" s="26">
        <v>-7.3541692326641215</v>
      </c>
      <c r="AK11" s="26">
        <v>1224.9893151865995</v>
      </c>
      <c r="AL11" s="26">
        <v>-1214.1859527035351</v>
      </c>
      <c r="AM11" s="17"/>
    </row>
    <row r="12" spans="1:39" x14ac:dyDescent="0.2">
      <c r="A12" s="104"/>
      <c r="B12" s="1" t="s">
        <v>27</v>
      </c>
      <c r="C12" s="26">
        <v>1235</v>
      </c>
      <c r="D12" s="26">
        <v>15</v>
      </c>
      <c r="E12" s="26"/>
      <c r="F12" s="26">
        <v>-286</v>
      </c>
      <c r="G12" s="26">
        <v>0</v>
      </c>
      <c r="H12" s="16"/>
      <c r="I12" s="26">
        <v>1142</v>
      </c>
      <c r="J12" s="26"/>
      <c r="K12" s="26">
        <v>214</v>
      </c>
      <c r="L12" s="26">
        <v>81</v>
      </c>
      <c r="M12" s="26">
        <v>54</v>
      </c>
      <c r="N12" s="26">
        <v>44</v>
      </c>
      <c r="O12" s="26">
        <v>4041</v>
      </c>
      <c r="P12" s="26">
        <v>3160</v>
      </c>
      <c r="Q12" s="26">
        <v>1536</v>
      </c>
      <c r="R12" s="17"/>
      <c r="S12" s="27">
        <v>81.8</v>
      </c>
      <c r="T12" s="27">
        <v>98.08</v>
      </c>
      <c r="U12" s="27">
        <v>19.77</v>
      </c>
      <c r="V12" s="16"/>
      <c r="W12" s="26">
        <v>1026</v>
      </c>
      <c r="X12" s="26">
        <v>397</v>
      </c>
      <c r="Y12" s="26">
        <v>37</v>
      </c>
      <c r="Z12" s="26">
        <v>1673</v>
      </c>
      <c r="AA12" s="26">
        <v>27</v>
      </c>
      <c r="AB12" s="26">
        <v>210</v>
      </c>
      <c r="AC12" s="26">
        <v>200</v>
      </c>
      <c r="AD12" s="26">
        <v>6</v>
      </c>
      <c r="AE12" s="26">
        <v>806</v>
      </c>
      <c r="AF12" s="26">
        <v>14</v>
      </c>
      <c r="AG12" s="16"/>
      <c r="AH12" s="26">
        <v>-179.98663697104675</v>
      </c>
      <c r="AI12" s="26">
        <v>49.098737936154407</v>
      </c>
      <c r="AJ12" s="26">
        <v>-8.0638455827765405</v>
      </c>
      <c r="AK12" s="26">
        <v>170.08611729769856</v>
      </c>
      <c r="AL12" s="26">
        <v>3.7371937639198221</v>
      </c>
    </row>
    <row r="13" spans="1:39" x14ac:dyDescent="0.2">
      <c r="A13" s="104"/>
      <c r="B13" s="1" t="s">
        <v>28</v>
      </c>
      <c r="C13" s="26">
        <v>32180</v>
      </c>
      <c r="D13" s="26">
        <v>845</v>
      </c>
      <c r="E13" s="26">
        <v>4940</v>
      </c>
      <c r="F13" s="26">
        <v>0</v>
      </c>
      <c r="G13" s="26">
        <v>195</v>
      </c>
      <c r="H13" s="16"/>
      <c r="I13" s="26">
        <v>33876</v>
      </c>
      <c r="J13" s="26"/>
      <c r="K13" s="26">
        <v>1237</v>
      </c>
      <c r="L13" s="26">
        <v>619</v>
      </c>
      <c r="M13" s="26">
        <v>1280</v>
      </c>
      <c r="N13" s="26">
        <v>758</v>
      </c>
      <c r="O13" s="26">
        <v>81823</v>
      </c>
      <c r="P13" s="26">
        <v>65604</v>
      </c>
      <c r="Q13" s="26">
        <v>37770</v>
      </c>
      <c r="R13" s="16"/>
      <c r="S13" s="27">
        <v>84.01</v>
      </c>
      <c r="T13" s="27">
        <v>99.72</v>
      </c>
      <c r="U13" s="27">
        <v>16.23</v>
      </c>
      <c r="V13" s="17"/>
      <c r="W13" s="26">
        <v>10129</v>
      </c>
      <c r="X13" s="26">
        <v>247</v>
      </c>
      <c r="Y13" s="26">
        <v>17524</v>
      </c>
      <c r="Z13" s="26">
        <v>33106</v>
      </c>
      <c r="AA13" s="26">
        <v>4597</v>
      </c>
      <c r="AB13" s="26">
        <v>5210</v>
      </c>
      <c r="AC13" s="26">
        <v>139</v>
      </c>
      <c r="AD13" s="26">
        <v>1083</v>
      </c>
      <c r="AE13" s="26">
        <v>22859</v>
      </c>
      <c r="AF13" s="26">
        <v>1623</v>
      </c>
      <c r="AG13" s="16"/>
      <c r="AH13" s="26">
        <v>534.39130806741377</v>
      </c>
      <c r="AI13" s="26">
        <v>24.983280984564225</v>
      </c>
      <c r="AJ13" s="26">
        <v>-7006.1861701477583</v>
      </c>
      <c r="AK13" s="26">
        <v>7577.0668027327265</v>
      </c>
      <c r="AL13" s="26">
        <v>-499.0034709067134</v>
      </c>
      <c r="AM13" s="16"/>
    </row>
    <row r="14" spans="1:39" x14ac:dyDescent="0.2">
      <c r="A14" s="104"/>
      <c r="B14" s="1" t="s">
        <v>29</v>
      </c>
      <c r="C14" s="26">
        <v>20834</v>
      </c>
      <c r="D14" s="26">
        <v>442</v>
      </c>
      <c r="E14" s="26">
        <v>6323</v>
      </c>
      <c r="F14" s="26">
        <v>-809</v>
      </c>
      <c r="G14" s="26">
        <v>0</v>
      </c>
      <c r="H14" s="16"/>
      <c r="I14" s="26">
        <v>22495</v>
      </c>
      <c r="J14" s="26"/>
      <c r="K14" s="26">
        <v>1799</v>
      </c>
      <c r="L14" s="26">
        <v>3345</v>
      </c>
      <c r="M14" s="26">
        <v>472</v>
      </c>
      <c r="N14" s="26">
        <v>297</v>
      </c>
      <c r="O14" s="26">
        <v>50900</v>
      </c>
      <c r="P14" s="26">
        <v>36586</v>
      </c>
      <c r="Q14" s="26">
        <v>28408</v>
      </c>
      <c r="R14" s="16"/>
      <c r="S14" s="27">
        <v>72.430000000000007</v>
      </c>
      <c r="T14" s="27">
        <v>97.66</v>
      </c>
      <c r="U14" s="27">
        <v>29.27</v>
      </c>
      <c r="V14" s="17"/>
      <c r="W14" s="26">
        <v>6987</v>
      </c>
      <c r="X14" s="26">
        <v>3543</v>
      </c>
      <c r="Y14" s="26">
        <v>9387</v>
      </c>
      <c r="Z14" s="26">
        <v>10142</v>
      </c>
      <c r="AA14" s="26">
        <v>6527</v>
      </c>
      <c r="AB14" s="26">
        <v>3822</v>
      </c>
      <c r="AC14" s="26">
        <v>2578</v>
      </c>
      <c r="AD14" s="26">
        <v>316</v>
      </c>
      <c r="AE14" s="26">
        <v>7672</v>
      </c>
      <c r="AF14" s="26">
        <v>3185</v>
      </c>
      <c r="AG14" s="17"/>
      <c r="AH14" s="26">
        <v>-77.54216110019658</v>
      </c>
      <c r="AI14" s="26">
        <v>600.60227897838888</v>
      </c>
      <c r="AJ14" s="26">
        <v>-4923.0156385068767</v>
      </c>
      <c r="AK14" s="26">
        <v>2011.6083300589385</v>
      </c>
      <c r="AL14" s="26">
        <v>-457.80974459724951</v>
      </c>
      <c r="AM14" s="16"/>
    </row>
    <row r="15" spans="1:39" x14ac:dyDescent="0.2">
      <c r="A15" s="104"/>
      <c r="B15" s="1" t="s">
        <v>30</v>
      </c>
      <c r="C15" s="26">
        <v>5597</v>
      </c>
      <c r="D15" s="26">
        <v>210</v>
      </c>
      <c r="E15" s="26">
        <v>784</v>
      </c>
      <c r="F15" s="26">
        <v>0</v>
      </c>
      <c r="G15" s="26">
        <v>391</v>
      </c>
      <c r="H15" s="16"/>
      <c r="I15" s="26">
        <v>3734</v>
      </c>
      <c r="J15" s="26"/>
      <c r="K15" s="26">
        <v>1503</v>
      </c>
      <c r="L15" s="26">
        <v>519</v>
      </c>
      <c r="M15" s="26">
        <v>327</v>
      </c>
      <c r="N15" s="26">
        <v>118</v>
      </c>
      <c r="O15" s="26">
        <v>12624</v>
      </c>
      <c r="P15" s="26">
        <v>11474</v>
      </c>
      <c r="Q15" s="26">
        <v>6200</v>
      </c>
      <c r="R15" s="16"/>
      <c r="S15" s="27">
        <v>90.32</v>
      </c>
      <c r="T15" s="27">
        <v>100</v>
      </c>
      <c r="U15" s="27">
        <v>9.68</v>
      </c>
      <c r="V15" s="17"/>
      <c r="W15" s="26">
        <v>1942</v>
      </c>
      <c r="X15" s="26">
        <v>497</v>
      </c>
      <c r="Y15" s="26">
        <v>52</v>
      </c>
      <c r="Z15" s="26">
        <v>4390</v>
      </c>
      <c r="AA15" s="26">
        <v>4593</v>
      </c>
      <c r="AB15" s="26">
        <v>409</v>
      </c>
      <c r="AC15" s="26">
        <v>281</v>
      </c>
      <c r="AD15" s="26">
        <v>28</v>
      </c>
      <c r="AE15" s="26">
        <v>2467</v>
      </c>
      <c r="AF15" s="26">
        <v>2204</v>
      </c>
      <c r="AH15" s="26">
        <v>-544.770595690748</v>
      </c>
      <c r="AI15" s="26">
        <v>36.909378960709745</v>
      </c>
      <c r="AJ15" s="26">
        <v>2.4613434727503178</v>
      </c>
      <c r="AK15" s="26">
        <v>310.94803548795949</v>
      </c>
      <c r="AL15" s="26">
        <v>-51.750950570342397</v>
      </c>
      <c r="AM15" s="17"/>
    </row>
    <row r="16" spans="1:39" x14ac:dyDescent="0.2">
      <c r="A16" s="104"/>
      <c r="B16" s="1" t="s">
        <v>31</v>
      </c>
      <c r="C16" s="26">
        <v>2015</v>
      </c>
      <c r="D16" s="26">
        <v>3</v>
      </c>
      <c r="E16" s="26"/>
      <c r="F16" s="26">
        <v>-4277</v>
      </c>
      <c r="G16" s="26">
        <v>0</v>
      </c>
      <c r="H16" s="17"/>
      <c r="I16" s="26">
        <v>5403</v>
      </c>
      <c r="J16" s="26"/>
      <c r="K16" s="26">
        <v>666</v>
      </c>
      <c r="L16" s="26">
        <v>15</v>
      </c>
      <c r="M16" s="26">
        <v>162</v>
      </c>
      <c r="N16" s="26">
        <v>49</v>
      </c>
      <c r="O16" s="26">
        <v>14260</v>
      </c>
      <c r="P16" s="26">
        <v>6591</v>
      </c>
      <c r="Q16" s="26">
        <v>6295</v>
      </c>
      <c r="R16" s="17"/>
      <c r="S16" s="27">
        <v>49.56</v>
      </c>
      <c r="T16" s="27">
        <v>83.22</v>
      </c>
      <c r="U16" s="27">
        <v>58.75</v>
      </c>
      <c r="V16" s="18"/>
      <c r="W16" s="26">
        <v>2798</v>
      </c>
      <c r="X16" s="26">
        <v>713</v>
      </c>
      <c r="Y16" s="26">
        <v>276</v>
      </c>
      <c r="Z16" s="26">
        <v>1322</v>
      </c>
      <c r="AA16" s="26">
        <v>1482</v>
      </c>
      <c r="AB16" s="26">
        <v>495</v>
      </c>
      <c r="AC16" s="26">
        <v>229</v>
      </c>
      <c r="AD16" s="26">
        <v>48</v>
      </c>
      <c r="AE16" s="26">
        <v>378</v>
      </c>
      <c r="AF16" s="26">
        <v>861</v>
      </c>
      <c r="AG16" s="16"/>
      <c r="AH16" s="26">
        <v>-740.16199158485279</v>
      </c>
      <c r="AI16" s="26">
        <v>-85.750000000000028</v>
      </c>
      <c r="AJ16" s="26">
        <v>-73.838709677419359</v>
      </c>
      <c r="AK16" s="26">
        <v>-205.58976157082753</v>
      </c>
      <c r="AL16" s="26">
        <v>206.77910238429163</v>
      </c>
      <c r="AM16" s="18"/>
    </row>
    <row r="17" spans="1:39" x14ac:dyDescent="0.2">
      <c r="A17" s="104"/>
      <c r="B17" s="1" t="s">
        <v>32</v>
      </c>
      <c r="C17" s="26">
        <v>2922</v>
      </c>
      <c r="D17" s="26">
        <v>415</v>
      </c>
      <c r="E17" s="26">
        <v>1600</v>
      </c>
      <c r="F17" s="26">
        <v>-1152</v>
      </c>
      <c r="G17" s="26">
        <v>0</v>
      </c>
      <c r="I17" s="26">
        <v>5337</v>
      </c>
      <c r="J17" s="26"/>
      <c r="K17" s="26">
        <v>183</v>
      </c>
      <c r="L17" s="26">
        <v>48</v>
      </c>
      <c r="M17" s="26">
        <v>329</v>
      </c>
      <c r="N17" s="26">
        <v>192</v>
      </c>
      <c r="O17" s="26">
        <v>12380</v>
      </c>
      <c r="P17" s="26">
        <v>9059</v>
      </c>
      <c r="Q17" s="26">
        <v>6089</v>
      </c>
      <c r="R17" s="17"/>
      <c r="S17" s="27">
        <v>76.45</v>
      </c>
      <c r="T17" s="27">
        <v>87.2</v>
      </c>
      <c r="U17" s="27">
        <v>33.340000000000003</v>
      </c>
      <c r="W17" s="26">
        <v>4227</v>
      </c>
      <c r="X17" s="26">
        <v>505</v>
      </c>
      <c r="Y17" s="26">
        <v>112</v>
      </c>
      <c r="Z17" s="26">
        <v>3672</v>
      </c>
      <c r="AA17" s="26">
        <v>542</v>
      </c>
      <c r="AB17" s="26">
        <v>619</v>
      </c>
      <c r="AC17" s="26">
        <v>374</v>
      </c>
      <c r="AD17" s="26">
        <v>6</v>
      </c>
      <c r="AE17" s="26">
        <v>1586</v>
      </c>
      <c r="AF17" s="26">
        <v>291</v>
      </c>
      <c r="AG17" s="16"/>
      <c r="AH17" s="26">
        <v>-1460.0147819063006</v>
      </c>
      <c r="AI17" s="26">
        <v>125.619951534733</v>
      </c>
      <c r="AJ17" s="26">
        <v>-49.086268174474966</v>
      </c>
      <c r="AK17" s="26">
        <v>-220.04264943457179</v>
      </c>
      <c r="AL17" s="26">
        <v>24.421809369951546</v>
      </c>
      <c r="AM17" s="17"/>
    </row>
    <row r="18" spans="1:39" x14ac:dyDescent="0.2">
      <c r="A18" s="104"/>
      <c r="B18" s="1" t="s">
        <v>33</v>
      </c>
      <c r="C18" s="26">
        <v>20338</v>
      </c>
      <c r="D18" s="26">
        <v>2729</v>
      </c>
      <c r="E18" s="26">
        <v>7997</v>
      </c>
      <c r="F18" s="26">
        <v>-93</v>
      </c>
      <c r="G18" s="26">
        <v>0</v>
      </c>
      <c r="H18" s="17"/>
      <c r="I18" s="26">
        <v>25578</v>
      </c>
      <c r="J18" s="26"/>
      <c r="K18" s="26">
        <v>2247</v>
      </c>
      <c r="L18" s="26">
        <v>1212</v>
      </c>
      <c r="M18" s="26">
        <v>681</v>
      </c>
      <c r="N18" s="26">
        <v>1438</v>
      </c>
      <c r="O18" s="26">
        <v>61247</v>
      </c>
      <c r="P18" s="26">
        <v>50793</v>
      </c>
      <c r="Q18" s="26">
        <v>31157</v>
      </c>
      <c r="S18" s="27">
        <v>85.95</v>
      </c>
      <c r="T18" s="27">
        <v>96.42</v>
      </c>
      <c r="U18" s="27">
        <v>17.13</v>
      </c>
      <c r="V18" s="16"/>
      <c r="W18" s="26">
        <v>11174</v>
      </c>
      <c r="X18" s="26">
        <v>6628</v>
      </c>
      <c r="Y18" s="26">
        <v>19284</v>
      </c>
      <c r="Z18" s="26">
        <v>9780</v>
      </c>
      <c r="AA18" s="26">
        <v>3927</v>
      </c>
      <c r="AB18" s="26">
        <v>5114</v>
      </c>
      <c r="AC18" s="26">
        <v>5711</v>
      </c>
      <c r="AD18" s="26">
        <v>121</v>
      </c>
      <c r="AE18" s="26">
        <v>6861</v>
      </c>
      <c r="AF18" s="26">
        <v>2344</v>
      </c>
      <c r="AG18" s="16"/>
      <c r="AH18" s="26">
        <v>-570.33258771858289</v>
      </c>
      <c r="AI18" s="26">
        <v>2339.2659395562227</v>
      </c>
      <c r="AJ18" s="26">
        <v>-9688.9758028964698</v>
      </c>
      <c r="AK18" s="26">
        <v>1885.810031511747</v>
      </c>
      <c r="AL18" s="26">
        <v>346.29335314382718</v>
      </c>
      <c r="AM18" s="18"/>
    </row>
    <row r="19" spans="1:39" x14ac:dyDescent="0.2">
      <c r="A19" s="104"/>
      <c r="B19" s="1" t="s">
        <v>34</v>
      </c>
      <c r="C19" s="26">
        <v>10914</v>
      </c>
      <c r="D19" s="26">
        <v>316</v>
      </c>
      <c r="E19" s="26"/>
      <c r="F19" s="26">
        <v>-697</v>
      </c>
      <c r="G19" s="26">
        <v>0</v>
      </c>
      <c r="I19" s="26">
        <v>6495</v>
      </c>
      <c r="J19" s="26">
        <v>104</v>
      </c>
      <c r="K19" s="26">
        <v>3105</v>
      </c>
      <c r="L19" s="26">
        <v>851</v>
      </c>
      <c r="M19" s="26">
        <v>700</v>
      </c>
      <c r="N19" s="26">
        <v>673</v>
      </c>
      <c r="O19" s="26">
        <v>23188</v>
      </c>
      <c r="P19" s="26">
        <v>19379</v>
      </c>
      <c r="Q19" s="26">
        <v>11927</v>
      </c>
      <c r="R19" s="16"/>
      <c r="S19" s="27">
        <v>85.57</v>
      </c>
      <c r="T19" s="27">
        <v>98.39</v>
      </c>
      <c r="U19" s="27">
        <v>15.81</v>
      </c>
      <c r="V19" s="17"/>
      <c r="W19" s="26">
        <v>9943</v>
      </c>
      <c r="X19" s="26">
        <v>2735</v>
      </c>
      <c r="Y19" s="26">
        <v>279</v>
      </c>
      <c r="Z19" s="26">
        <v>5209</v>
      </c>
      <c r="AA19" s="26">
        <v>1211</v>
      </c>
      <c r="AB19" s="26">
        <v>3744</v>
      </c>
      <c r="AC19" s="26">
        <v>2449</v>
      </c>
      <c r="AD19" s="26">
        <v>66</v>
      </c>
      <c r="AE19" s="26">
        <v>3563</v>
      </c>
      <c r="AF19" s="26">
        <v>666</v>
      </c>
      <c r="AG19" s="17"/>
      <c r="AH19" s="26">
        <v>-1370.2901932033808</v>
      </c>
      <c r="AI19" s="26">
        <v>1042.2230032775574</v>
      </c>
      <c r="AJ19" s="26">
        <v>-77.506684491978604</v>
      </c>
      <c r="AK19" s="26">
        <v>883.69419527341722</v>
      </c>
      <c r="AL19" s="26">
        <v>43.108978782128673</v>
      </c>
    </row>
    <row r="20" spans="1:39" x14ac:dyDescent="0.2">
      <c r="A20" s="104"/>
      <c r="B20" s="1" t="s">
        <v>35</v>
      </c>
      <c r="C20" s="26">
        <v>18186</v>
      </c>
      <c r="D20" s="26">
        <v>1659</v>
      </c>
      <c r="E20" s="26">
        <v>5530</v>
      </c>
      <c r="F20" s="26">
        <v>-5474</v>
      </c>
      <c r="G20" s="26">
        <v>0</v>
      </c>
      <c r="H20" s="16"/>
      <c r="I20" s="26">
        <v>25225</v>
      </c>
      <c r="J20" s="26"/>
      <c r="K20" s="26">
        <v>2468</v>
      </c>
      <c r="L20" s="26">
        <v>1063</v>
      </c>
      <c r="M20" s="26">
        <v>742</v>
      </c>
      <c r="N20" s="26">
        <v>1351</v>
      </c>
      <c r="O20" s="26">
        <v>63253</v>
      </c>
      <c r="P20" s="26">
        <v>45511</v>
      </c>
      <c r="Q20" s="26">
        <v>30849</v>
      </c>
      <c r="R20" s="16"/>
      <c r="S20" s="27">
        <v>76.38</v>
      </c>
      <c r="T20" s="27">
        <v>95.09</v>
      </c>
      <c r="U20" s="27">
        <v>27.37</v>
      </c>
      <c r="V20" s="17"/>
      <c r="W20" s="26">
        <v>10460</v>
      </c>
      <c r="X20" s="26">
        <v>2886</v>
      </c>
      <c r="Y20" s="26">
        <v>18850</v>
      </c>
      <c r="Z20" s="26">
        <v>9566</v>
      </c>
      <c r="AA20" s="26">
        <v>3750</v>
      </c>
      <c r="AB20" s="26">
        <v>5277</v>
      </c>
      <c r="AC20" s="26">
        <v>1826</v>
      </c>
      <c r="AD20" s="26">
        <v>1904</v>
      </c>
      <c r="AE20" s="26">
        <v>6636</v>
      </c>
      <c r="AF20" s="26">
        <v>2292</v>
      </c>
      <c r="AH20" s="26">
        <v>175.57334829968462</v>
      </c>
      <c r="AI20" s="26">
        <v>418.47444389989397</v>
      </c>
      <c r="AJ20" s="26">
        <v>-7289.2975511042951</v>
      </c>
      <c r="AK20" s="26">
        <v>1970.5843833494062</v>
      </c>
      <c r="AL20" s="26">
        <v>463.09465163707648</v>
      </c>
      <c r="AM20" s="17"/>
    </row>
    <row r="21" spans="1:39" x14ac:dyDescent="0.2">
      <c r="A21" s="104"/>
      <c r="B21" s="1" t="s">
        <v>36</v>
      </c>
      <c r="C21" s="26">
        <v>44276</v>
      </c>
      <c r="D21" s="26">
        <v>5519</v>
      </c>
      <c r="E21" s="26">
        <v>7716</v>
      </c>
      <c r="F21" s="26">
        <v>-2485</v>
      </c>
      <c r="G21" s="26">
        <v>0</v>
      </c>
      <c r="H21" s="17"/>
      <c r="I21" s="26">
        <v>47530</v>
      </c>
      <c r="J21" s="26"/>
      <c r="K21" s="26">
        <v>4085</v>
      </c>
      <c r="L21" s="26">
        <v>2814</v>
      </c>
      <c r="M21" s="26">
        <v>2760</v>
      </c>
      <c r="N21" s="26">
        <v>2807</v>
      </c>
      <c r="O21" s="26">
        <v>116324</v>
      </c>
      <c r="P21" s="26">
        <v>92943</v>
      </c>
      <c r="Q21" s="26">
        <v>59996</v>
      </c>
      <c r="R21" s="16"/>
      <c r="S21" s="27">
        <v>85.01</v>
      </c>
      <c r="T21" s="27">
        <v>92.05</v>
      </c>
      <c r="U21" s="27">
        <v>21.74</v>
      </c>
      <c r="V21" s="18"/>
      <c r="W21" s="26">
        <v>17985</v>
      </c>
      <c r="X21" s="26">
        <v>6197</v>
      </c>
      <c r="Y21" s="26">
        <v>28390</v>
      </c>
      <c r="Z21" s="26">
        <v>28980</v>
      </c>
      <c r="AA21" s="26">
        <v>11391</v>
      </c>
      <c r="AB21" s="26">
        <v>10421</v>
      </c>
      <c r="AC21" s="26">
        <v>6428</v>
      </c>
      <c r="AD21" s="26">
        <v>4039</v>
      </c>
      <c r="AE21" s="26">
        <v>15923</v>
      </c>
      <c r="AF21" s="26">
        <v>6269</v>
      </c>
      <c r="AG21" s="16"/>
      <c r="AH21" s="26">
        <v>1144.9429524431753</v>
      </c>
      <c r="AI21" s="26">
        <v>3231.7961899522024</v>
      </c>
      <c r="AJ21" s="26">
        <v>-10603.60548124205</v>
      </c>
      <c r="AK21" s="26">
        <v>976.0923970977592</v>
      </c>
      <c r="AL21" s="26">
        <v>393.90598672672792</v>
      </c>
    </row>
    <row r="22" spans="1:39" x14ac:dyDescent="0.2">
      <c r="A22" s="104"/>
      <c r="B22" s="1" t="s">
        <v>37</v>
      </c>
      <c r="C22" s="26">
        <v>193</v>
      </c>
      <c r="D22" s="26">
        <v>122</v>
      </c>
      <c r="E22" s="26">
        <v>171</v>
      </c>
      <c r="F22" s="26">
        <v>-2</v>
      </c>
      <c r="G22" s="26">
        <v>0</v>
      </c>
      <c r="H22" s="16"/>
      <c r="I22" s="26">
        <v>371</v>
      </c>
      <c r="J22" s="26"/>
      <c r="K22" s="26">
        <v>65</v>
      </c>
      <c r="L22" s="26"/>
      <c r="M22" s="26">
        <v>13</v>
      </c>
      <c r="N22" s="26">
        <v>39</v>
      </c>
      <c r="O22" s="26">
        <v>979</v>
      </c>
      <c r="P22" s="26">
        <v>711</v>
      </c>
      <c r="Q22" s="26">
        <v>488</v>
      </c>
      <c r="R22" s="16"/>
      <c r="S22" s="27">
        <v>70.260000000000005</v>
      </c>
      <c r="T22" s="27">
        <v>97.18</v>
      </c>
      <c r="U22" s="27">
        <v>31.72</v>
      </c>
      <c r="W22" s="26">
        <v>299</v>
      </c>
      <c r="X22" s="26">
        <v>40</v>
      </c>
      <c r="Y22" s="26">
        <v>2</v>
      </c>
      <c r="Z22" s="26">
        <v>24</v>
      </c>
      <c r="AA22" s="26">
        <v>347</v>
      </c>
      <c r="AB22" s="26">
        <v>93</v>
      </c>
      <c r="AC22" s="26">
        <v>14</v>
      </c>
      <c r="AD22" s="26">
        <v>0</v>
      </c>
      <c r="AE22" s="26">
        <v>4</v>
      </c>
      <c r="AF22" s="26">
        <v>82</v>
      </c>
      <c r="AG22" s="16"/>
      <c r="AH22" s="26">
        <v>-56.041879468845764</v>
      </c>
      <c r="AI22" s="26">
        <v>-5.9387129724208378</v>
      </c>
      <c r="AJ22" s="26">
        <v>-0.99693564862104189</v>
      </c>
      <c r="AK22" s="26">
        <v>-7.9632277834525009</v>
      </c>
      <c r="AL22" s="26">
        <v>-90.968335035750755</v>
      </c>
      <c r="AM22" s="17"/>
    </row>
    <row r="23" spans="1:39" x14ac:dyDescent="0.2">
      <c r="A23" s="104"/>
      <c r="B23" s="1" t="s">
        <v>38</v>
      </c>
      <c r="C23" s="26">
        <v>724</v>
      </c>
      <c r="D23" s="26">
        <v>22</v>
      </c>
      <c r="E23" s="26">
        <v>23</v>
      </c>
      <c r="F23" s="26">
        <v>-191</v>
      </c>
      <c r="G23" s="26">
        <v>0</v>
      </c>
      <c r="H23" s="17"/>
      <c r="I23" s="26">
        <v>784</v>
      </c>
      <c r="J23" s="26"/>
      <c r="K23" s="26">
        <v>120</v>
      </c>
      <c r="L23" s="26">
        <v>34</v>
      </c>
      <c r="M23" s="26">
        <v>15</v>
      </c>
      <c r="N23" s="26">
        <v>8</v>
      </c>
      <c r="O23" s="26">
        <v>2338</v>
      </c>
      <c r="P23" s="26">
        <v>1696</v>
      </c>
      <c r="Q23" s="26">
        <v>960</v>
      </c>
      <c r="R23" s="16"/>
      <c r="S23" s="27">
        <v>63.41</v>
      </c>
      <c r="T23" s="27">
        <v>85.19</v>
      </c>
      <c r="U23" s="27">
        <v>45.98</v>
      </c>
      <c r="V23" s="16"/>
      <c r="W23" s="26">
        <v>423</v>
      </c>
      <c r="X23" s="26">
        <v>92</v>
      </c>
      <c r="Y23" s="26">
        <v>0</v>
      </c>
      <c r="Z23" s="26">
        <v>388</v>
      </c>
      <c r="AA23" s="26">
        <v>793</v>
      </c>
      <c r="AB23" s="26">
        <v>163</v>
      </c>
      <c r="AC23" s="26">
        <v>68</v>
      </c>
      <c r="AD23" s="26">
        <v>0</v>
      </c>
      <c r="AE23" s="26">
        <v>232</v>
      </c>
      <c r="AF23" s="26">
        <v>193</v>
      </c>
      <c r="AG23" s="16"/>
      <c r="AH23" s="26">
        <v>-10.686911890504705</v>
      </c>
      <c r="AI23" s="26">
        <v>30.224123182207013</v>
      </c>
      <c r="AJ23" s="26">
        <v>0</v>
      </c>
      <c r="AK23" s="26">
        <v>72.68434559452524</v>
      </c>
      <c r="AL23" s="26">
        <v>-132.61163387510695</v>
      </c>
    </row>
    <row r="24" spans="1:39" x14ac:dyDescent="0.2">
      <c r="A24" s="104"/>
      <c r="B24" s="1" t="s">
        <v>39</v>
      </c>
      <c r="C24" s="26">
        <v>151</v>
      </c>
      <c r="D24" s="26">
        <v>15</v>
      </c>
      <c r="E24" s="26"/>
      <c r="F24" s="26">
        <v>-122</v>
      </c>
      <c r="G24" s="26">
        <v>0</v>
      </c>
      <c r="H24" s="18"/>
      <c r="I24" s="26">
        <v>167</v>
      </c>
      <c r="J24" s="26">
        <v>13</v>
      </c>
      <c r="K24" s="26">
        <v>87</v>
      </c>
      <c r="L24" s="26">
        <v>3</v>
      </c>
      <c r="M24" s="26">
        <v>6</v>
      </c>
      <c r="N24" s="26">
        <v>12</v>
      </c>
      <c r="O24" s="26">
        <v>594</v>
      </c>
      <c r="P24" s="26">
        <v>418</v>
      </c>
      <c r="Q24" s="26">
        <v>288</v>
      </c>
      <c r="R24" s="16"/>
      <c r="S24" s="27">
        <v>70.150000000000006</v>
      </c>
      <c r="T24" s="27">
        <v>92.4</v>
      </c>
      <c r="U24" s="27">
        <v>35.18</v>
      </c>
      <c r="V24" s="17"/>
      <c r="W24" s="26">
        <v>222</v>
      </c>
      <c r="X24" s="26">
        <v>37</v>
      </c>
      <c r="Y24" s="26">
        <v>0</v>
      </c>
      <c r="Z24" s="26">
        <v>9</v>
      </c>
      <c r="AA24" s="26">
        <v>150</v>
      </c>
      <c r="AB24" s="26">
        <v>74</v>
      </c>
      <c r="AC24" s="26">
        <v>18</v>
      </c>
      <c r="AD24" s="26">
        <v>0</v>
      </c>
      <c r="AE24" s="26">
        <v>4</v>
      </c>
      <c r="AF24" s="26">
        <v>55</v>
      </c>
      <c r="AG24" s="16"/>
      <c r="AH24" s="26">
        <v>-33.63636363636364</v>
      </c>
      <c r="AI24" s="26">
        <v>6.0606060606060289E-2</v>
      </c>
      <c r="AJ24" s="26">
        <v>0</v>
      </c>
      <c r="AK24" s="26">
        <v>-0.36363636363636359</v>
      </c>
      <c r="AL24" s="26">
        <v>-17.72727272727273</v>
      </c>
      <c r="AM24" s="17"/>
    </row>
    <row r="25" spans="1:39" x14ac:dyDescent="0.2">
      <c r="A25" s="104"/>
      <c r="B25" s="1" t="s">
        <v>40</v>
      </c>
      <c r="C25" s="26">
        <v>133</v>
      </c>
      <c r="D25" s="26">
        <v>6</v>
      </c>
      <c r="E25" s="26">
        <v>259</v>
      </c>
      <c r="F25" s="26">
        <v>-14</v>
      </c>
      <c r="G25" s="26">
        <v>0</v>
      </c>
      <c r="H25" s="17"/>
      <c r="I25" s="26">
        <v>234</v>
      </c>
      <c r="J25" s="26"/>
      <c r="K25" s="26">
        <v>91</v>
      </c>
      <c r="L25" s="26">
        <v>0</v>
      </c>
      <c r="M25" s="26">
        <v>42</v>
      </c>
      <c r="N25" s="26">
        <v>45</v>
      </c>
      <c r="O25" s="26">
        <v>750</v>
      </c>
      <c r="P25" s="26">
        <v>549</v>
      </c>
      <c r="Q25" s="26">
        <v>412</v>
      </c>
      <c r="R25" s="17"/>
      <c r="S25" s="27">
        <v>73.19</v>
      </c>
      <c r="T25" s="27">
        <v>90.95</v>
      </c>
      <c r="U25" s="27">
        <v>33.44</v>
      </c>
      <c r="V25" s="17"/>
      <c r="W25" s="26">
        <v>284</v>
      </c>
      <c r="X25" s="26">
        <v>83</v>
      </c>
      <c r="Y25" s="26">
        <v>0</v>
      </c>
      <c r="Z25" s="26">
        <v>63</v>
      </c>
      <c r="AA25" s="26">
        <v>118</v>
      </c>
      <c r="AB25" s="26">
        <v>65</v>
      </c>
      <c r="AC25" s="26">
        <v>14</v>
      </c>
      <c r="AD25" s="26" t="s">
        <v>22</v>
      </c>
      <c r="AE25" s="26">
        <v>4</v>
      </c>
      <c r="AF25" s="26">
        <v>49</v>
      </c>
      <c r="AG25" s="16"/>
      <c r="AH25" s="26">
        <v>-91.010666666666665</v>
      </c>
      <c r="AI25" s="26">
        <v>-31.594666666666665</v>
      </c>
      <c r="AJ25" s="26">
        <v>0</v>
      </c>
      <c r="AK25" s="26">
        <v>-30.607999999999997</v>
      </c>
      <c r="AL25" s="26">
        <v>-15.821333333333337</v>
      </c>
      <c r="AM25" s="16"/>
    </row>
    <row r="26" spans="1:39" x14ac:dyDescent="0.2">
      <c r="A26" s="104"/>
      <c r="B26" s="1" t="s">
        <v>41</v>
      </c>
      <c r="C26" s="26">
        <v>8526</v>
      </c>
      <c r="D26" s="26">
        <v>287</v>
      </c>
      <c r="E26" s="26"/>
      <c r="F26" s="26">
        <v>-931</v>
      </c>
      <c r="G26" s="26">
        <v>0</v>
      </c>
      <c r="I26" s="26">
        <v>7459</v>
      </c>
      <c r="J26" s="26"/>
      <c r="K26" s="26">
        <v>1146</v>
      </c>
      <c r="L26" s="26">
        <v>314</v>
      </c>
      <c r="M26" s="26">
        <v>58</v>
      </c>
      <c r="N26" s="26">
        <v>768</v>
      </c>
      <c r="O26" s="26">
        <v>23712</v>
      </c>
      <c r="P26" s="26">
        <v>16053</v>
      </c>
      <c r="Q26" s="26">
        <v>9744</v>
      </c>
      <c r="S26" s="27">
        <v>67.7</v>
      </c>
      <c r="T26" s="27">
        <v>90.7</v>
      </c>
      <c r="U26" s="27">
        <v>38.6</v>
      </c>
      <c r="W26" s="26">
        <v>6220</v>
      </c>
      <c r="X26" s="26">
        <v>1971</v>
      </c>
      <c r="Y26" s="26">
        <v>352</v>
      </c>
      <c r="Z26" s="26">
        <v>5711</v>
      </c>
      <c r="AA26" s="26">
        <v>1801</v>
      </c>
      <c r="AB26" s="26">
        <v>2338</v>
      </c>
      <c r="AC26" s="26">
        <v>1279</v>
      </c>
      <c r="AD26" s="26">
        <v>68</v>
      </c>
      <c r="AE26" s="26">
        <v>3532</v>
      </c>
      <c r="AF26" s="26">
        <v>1077</v>
      </c>
      <c r="AG26" s="17"/>
      <c r="AH26" s="26">
        <v>-217.99190283400813</v>
      </c>
      <c r="AI26" s="26">
        <v>469.05465587044529</v>
      </c>
      <c r="AJ26" s="26">
        <v>-76.647773279352236</v>
      </c>
      <c r="AK26" s="26">
        <v>1185.1720647773282</v>
      </c>
      <c r="AL26" s="26">
        <v>336.91295546558706</v>
      </c>
      <c r="AM26" s="17"/>
    </row>
    <row r="27" spans="1:39" x14ac:dyDescent="0.2">
      <c r="A27" s="104"/>
      <c r="B27" s="1" t="s">
        <v>42</v>
      </c>
      <c r="C27" s="26">
        <v>1085</v>
      </c>
      <c r="D27" s="26">
        <v>33</v>
      </c>
      <c r="E27" s="26"/>
      <c r="F27" s="26">
        <v>0</v>
      </c>
      <c r="G27" s="26">
        <v>6</v>
      </c>
      <c r="H27" s="16"/>
      <c r="I27" s="26">
        <v>968</v>
      </c>
      <c r="J27" s="26"/>
      <c r="K27" s="26">
        <v>78</v>
      </c>
      <c r="L27" s="26">
        <v>18</v>
      </c>
      <c r="M27" s="26">
        <v>28</v>
      </c>
      <c r="N27" s="26">
        <v>21</v>
      </c>
      <c r="O27" s="26">
        <v>2927</v>
      </c>
      <c r="P27" s="26">
        <v>2478</v>
      </c>
      <c r="Q27" s="26">
        <v>1112</v>
      </c>
      <c r="R27" s="17"/>
      <c r="S27" s="27">
        <v>88.07</v>
      </c>
      <c r="T27" s="27">
        <v>88.08</v>
      </c>
      <c r="U27" s="27">
        <v>22.43</v>
      </c>
      <c r="V27" s="16"/>
      <c r="W27" s="26">
        <v>685</v>
      </c>
      <c r="X27" s="26">
        <v>198</v>
      </c>
      <c r="Y27" s="26">
        <v>57</v>
      </c>
      <c r="Z27" s="26">
        <v>1365</v>
      </c>
      <c r="AA27" s="26">
        <v>173</v>
      </c>
      <c r="AB27" s="26">
        <v>164</v>
      </c>
      <c r="AC27" s="26">
        <v>105</v>
      </c>
      <c r="AD27" s="26">
        <v>1</v>
      </c>
      <c r="AE27" s="26">
        <v>735</v>
      </c>
      <c r="AF27" s="26">
        <v>83</v>
      </c>
      <c r="AG27" s="16"/>
      <c r="AH27" s="26">
        <v>-96.239152716091553</v>
      </c>
      <c r="AI27" s="26">
        <v>29.777587974034844</v>
      </c>
      <c r="AJ27" s="26">
        <v>-20.654936795353603</v>
      </c>
      <c r="AK27" s="26">
        <v>216.42125042705848</v>
      </c>
      <c r="AL27" s="26">
        <v>17.275367270242562</v>
      </c>
    </row>
    <row r="28" spans="1:39" x14ac:dyDescent="0.2">
      <c r="A28" s="104"/>
      <c r="B28" s="1" t="s">
        <v>43</v>
      </c>
      <c r="C28" s="26">
        <v>17815</v>
      </c>
      <c r="D28" s="26">
        <v>499</v>
      </c>
      <c r="E28" s="26">
        <v>4847</v>
      </c>
      <c r="F28" s="26">
        <v>-2558</v>
      </c>
      <c r="G28" s="26">
        <v>0</v>
      </c>
      <c r="H28" s="17"/>
      <c r="I28" s="26">
        <v>14010</v>
      </c>
      <c r="J28" s="26">
        <v>2808</v>
      </c>
      <c r="K28" s="26">
        <v>4401</v>
      </c>
      <c r="L28" s="26">
        <v>2860</v>
      </c>
      <c r="M28" s="26">
        <v>1062</v>
      </c>
      <c r="N28" s="26">
        <v>578</v>
      </c>
      <c r="O28" s="26">
        <v>48414</v>
      </c>
      <c r="P28" s="26">
        <v>41330</v>
      </c>
      <c r="Q28" s="26">
        <v>25719</v>
      </c>
      <c r="S28" s="27">
        <v>88.42</v>
      </c>
      <c r="T28" s="27">
        <v>95.14</v>
      </c>
      <c r="U28" s="27">
        <v>15.88</v>
      </c>
      <c r="V28" s="17"/>
      <c r="W28" s="26">
        <v>11859</v>
      </c>
      <c r="X28" s="26">
        <v>3390</v>
      </c>
      <c r="Y28" s="26">
        <v>11514</v>
      </c>
      <c r="Z28" s="26">
        <v>12535</v>
      </c>
      <c r="AA28" s="26">
        <v>2032</v>
      </c>
      <c r="AB28" s="26">
        <v>5388</v>
      </c>
      <c r="AC28" s="26">
        <v>2357</v>
      </c>
      <c r="AD28" s="26">
        <v>0</v>
      </c>
      <c r="AE28" s="26">
        <v>8328</v>
      </c>
      <c r="AF28" s="26">
        <v>1069</v>
      </c>
      <c r="AG28" s="16"/>
      <c r="AH28" s="26">
        <v>-911.86410955508745</v>
      </c>
      <c r="AI28" s="26">
        <v>556.12814475151833</v>
      </c>
      <c r="AJ28" s="26">
        <v>-6116.5895402156402</v>
      </c>
      <c r="AK28" s="26">
        <v>1669.0239806667494</v>
      </c>
      <c r="AL28" s="26">
        <v>-10.460651877555986</v>
      </c>
      <c r="AM28" s="17"/>
    </row>
    <row r="29" spans="1:39" x14ac:dyDescent="0.2">
      <c r="A29" s="104"/>
      <c r="B29" s="1" t="s">
        <v>44</v>
      </c>
      <c r="C29" s="26">
        <v>20428</v>
      </c>
      <c r="D29" s="26">
        <v>3476</v>
      </c>
      <c r="E29" s="26">
        <v>7097</v>
      </c>
      <c r="F29" s="26">
        <v>-12784</v>
      </c>
      <c r="G29" s="26">
        <v>0</v>
      </c>
      <c r="H29" s="17"/>
      <c r="I29" s="26">
        <v>28558</v>
      </c>
      <c r="J29" s="26"/>
      <c r="K29" s="26">
        <v>3019</v>
      </c>
      <c r="L29" s="26">
        <v>9436</v>
      </c>
      <c r="M29" s="26">
        <v>1568</v>
      </c>
      <c r="N29" s="26">
        <v>1205</v>
      </c>
      <c r="O29" s="26">
        <v>69807</v>
      </c>
      <c r="P29" s="26">
        <v>47992</v>
      </c>
      <c r="Q29" s="26">
        <v>43785</v>
      </c>
      <c r="R29" s="16"/>
      <c r="S29" s="27">
        <v>72.33</v>
      </c>
      <c r="T29" s="27">
        <v>94.58</v>
      </c>
      <c r="U29" s="27">
        <v>31.59</v>
      </c>
      <c r="V29" s="17"/>
      <c r="W29" s="26">
        <v>10553</v>
      </c>
      <c r="X29" s="26">
        <v>3956</v>
      </c>
      <c r="Y29" s="26">
        <v>19968</v>
      </c>
      <c r="Z29" s="26">
        <v>10274</v>
      </c>
      <c r="AA29" s="26">
        <v>3241</v>
      </c>
      <c r="AB29" s="26">
        <v>4803</v>
      </c>
      <c r="AC29" s="26">
        <v>2762</v>
      </c>
      <c r="AD29" s="26">
        <v>984</v>
      </c>
      <c r="AE29" s="26">
        <v>6494</v>
      </c>
      <c r="AF29" s="26">
        <v>1711</v>
      </c>
      <c r="AG29" s="16"/>
      <c r="AH29" s="26">
        <v>-1816.1514461300444</v>
      </c>
      <c r="AI29" s="26">
        <v>280.68064807254279</v>
      </c>
      <c r="AJ29" s="26">
        <v>-11540.515879496324</v>
      </c>
      <c r="AK29" s="26">
        <v>49.845545575658988</v>
      </c>
      <c r="AL29" s="26">
        <v>-321.85035884653399</v>
      </c>
    </row>
    <row r="30" spans="1:39" x14ac:dyDescent="0.2">
      <c r="A30" s="104"/>
      <c r="B30" s="1" t="s">
        <v>45</v>
      </c>
      <c r="C30" s="26">
        <v>239</v>
      </c>
      <c r="D30" s="26">
        <v>1</v>
      </c>
      <c r="E30" s="26"/>
      <c r="F30" s="26">
        <v>-182</v>
      </c>
      <c r="G30" s="26">
        <v>0</v>
      </c>
      <c r="I30" s="26">
        <v>172</v>
      </c>
      <c r="J30" s="26">
        <v>0</v>
      </c>
      <c r="K30" s="26">
        <v>97</v>
      </c>
      <c r="L30" s="26">
        <v>99</v>
      </c>
      <c r="M30" s="26">
        <v>27</v>
      </c>
      <c r="N30" s="26">
        <v>26</v>
      </c>
      <c r="O30" s="26">
        <v>869</v>
      </c>
      <c r="P30" s="26">
        <v>740</v>
      </c>
      <c r="Q30" s="26">
        <v>422</v>
      </c>
      <c r="R30" s="17"/>
      <c r="S30" s="27">
        <v>68.5</v>
      </c>
      <c r="T30" s="27">
        <v>81.91</v>
      </c>
      <c r="U30" s="27">
        <v>43.89</v>
      </c>
      <c r="V30" s="18"/>
      <c r="W30" s="26">
        <v>75</v>
      </c>
      <c r="X30" s="26">
        <v>37</v>
      </c>
      <c r="Y30" s="26">
        <v>0</v>
      </c>
      <c r="Z30" s="26">
        <v>128</v>
      </c>
      <c r="AA30" s="26">
        <v>500</v>
      </c>
      <c r="AB30" s="26">
        <v>20</v>
      </c>
      <c r="AC30" s="26">
        <v>19</v>
      </c>
      <c r="AD30" s="26" t="s">
        <v>22</v>
      </c>
      <c r="AE30" s="26">
        <v>76</v>
      </c>
      <c r="AF30" s="26">
        <v>125</v>
      </c>
      <c r="AG30" s="16"/>
      <c r="AH30" s="26">
        <v>-16.421173762945919</v>
      </c>
      <c r="AI30" s="26">
        <v>1.0322209436133472</v>
      </c>
      <c r="AJ30" s="26">
        <v>0</v>
      </c>
      <c r="AK30" s="26">
        <v>13.841196777905633</v>
      </c>
      <c r="AL30" s="26">
        <v>-117.80782508630611</v>
      </c>
      <c r="AM30" s="17"/>
    </row>
    <row r="31" spans="1:39" x14ac:dyDescent="0.2">
      <c r="A31" s="104"/>
      <c r="B31" s="1" t="s">
        <v>46</v>
      </c>
      <c r="C31" s="26">
        <v>41516</v>
      </c>
      <c r="D31" s="26">
        <v>1495</v>
      </c>
      <c r="E31" s="26">
        <v>6695</v>
      </c>
      <c r="F31" s="26">
        <v>-5786</v>
      </c>
      <c r="G31" s="26">
        <v>0</v>
      </c>
      <c r="H31" s="17"/>
      <c r="I31" s="26">
        <v>31618</v>
      </c>
      <c r="J31" s="26">
        <v>8744</v>
      </c>
      <c r="K31" s="26">
        <v>5009</v>
      </c>
      <c r="L31" s="26">
        <v>8822</v>
      </c>
      <c r="M31" s="26">
        <v>1608</v>
      </c>
      <c r="N31" s="26">
        <v>-308</v>
      </c>
      <c r="O31" s="26">
        <v>85925</v>
      </c>
      <c r="P31" s="26">
        <v>68629</v>
      </c>
      <c r="Q31" s="26">
        <v>55492</v>
      </c>
      <c r="R31" s="17"/>
      <c r="S31" s="27">
        <v>83.53</v>
      </c>
      <c r="T31" s="27">
        <v>99.57</v>
      </c>
      <c r="U31" s="27">
        <v>16.829999999999998</v>
      </c>
      <c r="V31" s="17"/>
      <c r="W31" s="26">
        <v>23929</v>
      </c>
      <c r="X31" s="26">
        <v>11064</v>
      </c>
      <c r="Y31" s="26">
        <v>11548</v>
      </c>
      <c r="Z31" s="26">
        <v>18489</v>
      </c>
      <c r="AA31" s="26">
        <v>3599</v>
      </c>
      <c r="AB31" s="26">
        <v>6756</v>
      </c>
      <c r="AC31" s="26">
        <v>9781</v>
      </c>
      <c r="AD31" s="26" t="s">
        <v>22</v>
      </c>
      <c r="AE31" s="26">
        <v>21483</v>
      </c>
      <c r="AF31" s="26">
        <v>2714</v>
      </c>
      <c r="AG31" s="16"/>
      <c r="AH31" s="26">
        <v>-8697.8035263311049</v>
      </c>
      <c r="AI31" s="26">
        <v>2635.6582717486172</v>
      </c>
      <c r="AJ31" s="26">
        <v>-7457.9181379109696</v>
      </c>
      <c r="AK31" s="26">
        <v>9542.4519871981374</v>
      </c>
      <c r="AL31" s="26">
        <v>389.69731742798956</v>
      </c>
      <c r="AM31" s="17"/>
    </row>
    <row r="32" spans="1:39" x14ac:dyDescent="0.2">
      <c r="A32" s="104"/>
      <c r="B32" s="1" t="s">
        <v>47</v>
      </c>
      <c r="C32" s="26">
        <v>18840</v>
      </c>
      <c r="D32" s="26">
        <v>1256</v>
      </c>
      <c r="E32" s="26">
        <v>3963</v>
      </c>
      <c r="F32" s="26">
        <v>-3658</v>
      </c>
      <c r="G32" s="26">
        <v>0</v>
      </c>
      <c r="H32" s="18"/>
      <c r="I32" s="26">
        <v>23752</v>
      </c>
      <c r="J32" s="26"/>
      <c r="K32" s="26">
        <v>1413</v>
      </c>
      <c r="L32" s="26">
        <v>1204</v>
      </c>
      <c r="M32" s="26">
        <v>912</v>
      </c>
      <c r="N32" s="26">
        <v>437</v>
      </c>
      <c r="O32" s="26">
        <v>49455</v>
      </c>
      <c r="P32" s="26">
        <v>41703</v>
      </c>
      <c r="Q32" s="26">
        <v>27717</v>
      </c>
      <c r="S32" s="27">
        <v>88.9</v>
      </c>
      <c r="T32" s="27">
        <v>96.72</v>
      </c>
      <c r="U32" s="27">
        <v>14.01</v>
      </c>
      <c r="W32" s="26">
        <v>9840</v>
      </c>
      <c r="X32" s="26">
        <v>2760</v>
      </c>
      <c r="Y32" s="26">
        <v>12306</v>
      </c>
      <c r="Z32" s="26">
        <v>13442</v>
      </c>
      <c r="AA32" s="26">
        <v>3354</v>
      </c>
      <c r="AB32" s="26">
        <v>3631</v>
      </c>
      <c r="AC32" s="26">
        <v>2713</v>
      </c>
      <c r="AD32" s="26">
        <v>488</v>
      </c>
      <c r="AE32" s="26">
        <v>9945</v>
      </c>
      <c r="AF32" s="26">
        <v>1440</v>
      </c>
      <c r="AG32" s="16"/>
      <c r="AH32" s="26">
        <v>-1883.8171064604189</v>
      </c>
      <c r="AI32" s="26">
        <v>1166.1610555050047</v>
      </c>
      <c r="AJ32" s="26">
        <v>-6408.8840764331217</v>
      </c>
      <c r="AK32" s="26">
        <v>2411.4459811950255</v>
      </c>
      <c r="AL32" s="26">
        <v>-439.74558689717952</v>
      </c>
      <c r="AM32" s="16"/>
    </row>
    <row r="33" spans="1:39" x14ac:dyDescent="0.2">
      <c r="A33" s="104"/>
      <c r="B33" s="1" t="s">
        <v>48</v>
      </c>
      <c r="C33" s="26">
        <v>714</v>
      </c>
      <c r="D33" s="26">
        <v>102</v>
      </c>
      <c r="E33" s="26"/>
      <c r="F33" s="26">
        <v>-100</v>
      </c>
      <c r="G33" s="26">
        <v>0</v>
      </c>
      <c r="I33" s="26">
        <v>452</v>
      </c>
      <c r="J33" s="26">
        <v>223</v>
      </c>
      <c r="K33" s="26">
        <v>128</v>
      </c>
      <c r="L33" s="26">
        <v>0</v>
      </c>
      <c r="M33" s="26">
        <v>21</v>
      </c>
      <c r="N33" s="26">
        <v>91</v>
      </c>
      <c r="O33" s="26">
        <v>2386</v>
      </c>
      <c r="P33" s="26">
        <v>2043</v>
      </c>
      <c r="Q33" s="26">
        <v>916</v>
      </c>
      <c r="R33" s="16"/>
      <c r="S33" s="27">
        <v>70.28</v>
      </c>
      <c r="T33" s="27">
        <v>95.79</v>
      </c>
      <c r="U33" s="27">
        <v>32.68</v>
      </c>
      <c r="V33" s="17"/>
      <c r="W33" s="26">
        <v>440</v>
      </c>
      <c r="X33" s="26">
        <v>75</v>
      </c>
      <c r="Y33" s="26">
        <v>34</v>
      </c>
      <c r="Z33" s="26">
        <v>43</v>
      </c>
      <c r="AA33" s="26">
        <v>1451</v>
      </c>
      <c r="AB33" s="26">
        <v>219</v>
      </c>
      <c r="AC33" s="26">
        <v>47</v>
      </c>
      <c r="AD33" s="26">
        <v>16</v>
      </c>
      <c r="AE33" s="26">
        <v>30</v>
      </c>
      <c r="AF33" s="26">
        <v>398</v>
      </c>
      <c r="AG33" s="16"/>
      <c r="AH33" s="26">
        <v>50.081307627829013</v>
      </c>
      <c r="AI33" s="26">
        <v>18.207041072925399</v>
      </c>
      <c r="AJ33" s="26">
        <v>2.9471919530595141</v>
      </c>
      <c r="AK33" s="26">
        <v>13.492036881810559</v>
      </c>
      <c r="AL33" s="26">
        <v>-159.04777870913659</v>
      </c>
      <c r="AM33" s="17"/>
    </row>
    <row r="34" spans="1:39" x14ac:dyDescent="0.2">
      <c r="A34" s="104"/>
      <c r="B34" s="1" t="s">
        <v>49</v>
      </c>
      <c r="C34" s="26">
        <v>36010</v>
      </c>
      <c r="D34" s="26">
        <v>5030</v>
      </c>
      <c r="E34" s="26">
        <v>6143</v>
      </c>
      <c r="F34" s="26">
        <v>-2522</v>
      </c>
      <c r="G34" s="26">
        <v>0</v>
      </c>
      <c r="H34" s="16"/>
      <c r="I34" s="26">
        <v>38826</v>
      </c>
      <c r="J34" s="26"/>
      <c r="K34" s="26">
        <v>926</v>
      </c>
      <c r="L34" s="26">
        <v>6339</v>
      </c>
      <c r="M34" s="26">
        <v>692</v>
      </c>
      <c r="N34" s="26">
        <v>2923</v>
      </c>
      <c r="O34" s="26">
        <v>87943</v>
      </c>
      <c r="P34" s="26">
        <v>68886</v>
      </c>
      <c r="Q34" s="26">
        <v>49705</v>
      </c>
      <c r="R34" s="16"/>
      <c r="S34" s="27">
        <v>78.319999999999993</v>
      </c>
      <c r="T34" s="27">
        <v>75.92</v>
      </c>
      <c r="U34" s="27">
        <v>40.549999999999997</v>
      </c>
      <c r="V34" s="16"/>
      <c r="W34" s="26">
        <v>28459</v>
      </c>
      <c r="X34" s="26">
        <v>6577</v>
      </c>
      <c r="Y34" s="26">
        <v>12652</v>
      </c>
      <c r="Z34" s="26">
        <v>13493</v>
      </c>
      <c r="AA34" s="26">
        <v>7705</v>
      </c>
      <c r="AB34" s="26">
        <v>11303</v>
      </c>
      <c r="AC34" s="26">
        <v>4877</v>
      </c>
      <c r="AD34" s="26">
        <v>2958</v>
      </c>
      <c r="AE34" s="26">
        <v>11905</v>
      </c>
      <c r="AF34" s="26">
        <v>3124</v>
      </c>
      <c r="AG34" s="16"/>
      <c r="AH34" s="26">
        <v>-4781.9026642256922</v>
      </c>
      <c r="AI34" s="26">
        <v>1159.7082883231183</v>
      </c>
      <c r="AJ34" s="26">
        <v>-4192.8552130357166</v>
      </c>
      <c r="AK34" s="26">
        <v>4278.8152553358423</v>
      </c>
      <c r="AL34" s="26">
        <v>-1230.8323914353616</v>
      </c>
      <c r="AM34" s="16"/>
    </row>
    <row r="35" spans="1:39" x14ac:dyDescent="0.2">
      <c r="A35" s="104"/>
      <c r="B35" s="1" t="s">
        <v>50</v>
      </c>
      <c r="C35" s="26">
        <v>4668</v>
      </c>
      <c r="D35" s="26">
        <v>228</v>
      </c>
      <c r="E35" s="26"/>
      <c r="F35" s="26">
        <v>-125</v>
      </c>
      <c r="G35" s="26">
        <v>0</v>
      </c>
      <c r="H35" s="16"/>
      <c r="I35" s="26">
        <v>4233</v>
      </c>
      <c r="J35" s="26"/>
      <c r="K35" s="26">
        <v>247</v>
      </c>
      <c r="L35" s="26">
        <v>182</v>
      </c>
      <c r="M35" s="26">
        <v>134</v>
      </c>
      <c r="N35" s="26">
        <v>225</v>
      </c>
      <c r="O35" s="26">
        <v>12950</v>
      </c>
      <c r="P35" s="26">
        <v>10322</v>
      </c>
      <c r="Q35" s="26">
        <v>5021</v>
      </c>
      <c r="R35" s="16"/>
      <c r="S35" s="27">
        <v>81.99</v>
      </c>
      <c r="T35" s="27">
        <v>100</v>
      </c>
      <c r="U35" s="27">
        <v>18.010000000000002</v>
      </c>
      <c r="V35" s="16"/>
      <c r="W35" s="26">
        <v>2391</v>
      </c>
      <c r="X35" s="26">
        <v>1121</v>
      </c>
      <c r="Y35" s="26">
        <v>332</v>
      </c>
      <c r="Z35" s="26">
        <v>5720</v>
      </c>
      <c r="AA35" s="26">
        <v>759</v>
      </c>
      <c r="AB35" s="26">
        <v>775</v>
      </c>
      <c r="AC35" s="26">
        <v>575</v>
      </c>
      <c r="AD35" s="26">
        <v>119</v>
      </c>
      <c r="AE35" s="26">
        <v>2790</v>
      </c>
      <c r="AF35" s="26">
        <v>408</v>
      </c>
      <c r="AG35" s="17"/>
      <c r="AH35" s="26">
        <v>-152.04332046332053</v>
      </c>
      <c r="AI35" s="26">
        <v>140.3636293436293</v>
      </c>
      <c r="AJ35" s="26">
        <v>-9.7237065637065623</v>
      </c>
      <c r="AK35" s="26">
        <v>572.23011583011566</v>
      </c>
      <c r="AL35" s="26">
        <v>113.71899613899613</v>
      </c>
      <c r="AM35" s="16"/>
    </row>
    <row r="36" spans="1:39" x14ac:dyDescent="0.2">
      <c r="A36" s="104"/>
      <c r="B36" s="1" t="s">
        <v>51</v>
      </c>
      <c r="C36" s="26">
        <v>15673</v>
      </c>
      <c r="D36" s="26">
        <v>2565</v>
      </c>
      <c r="E36" s="26">
        <v>543</v>
      </c>
      <c r="F36" s="26">
        <v>0</v>
      </c>
      <c r="G36" s="26">
        <v>144</v>
      </c>
      <c r="H36" s="16"/>
      <c r="I36" s="26">
        <v>13902</v>
      </c>
      <c r="J36" s="26"/>
      <c r="K36" s="26">
        <v>1206</v>
      </c>
      <c r="L36" s="26">
        <v>1599</v>
      </c>
      <c r="M36" s="26">
        <v>818</v>
      </c>
      <c r="N36" s="26">
        <v>1112</v>
      </c>
      <c r="O36" s="26">
        <v>38390</v>
      </c>
      <c r="P36" s="26">
        <v>27844</v>
      </c>
      <c r="Q36" s="26">
        <v>18637</v>
      </c>
      <c r="R36" s="16"/>
      <c r="S36" s="27">
        <v>71.92</v>
      </c>
      <c r="T36" s="27">
        <v>100</v>
      </c>
      <c r="U36" s="27">
        <v>28.08</v>
      </c>
      <c r="V36" s="16"/>
      <c r="W36" s="26">
        <v>9120</v>
      </c>
      <c r="X36" s="26">
        <v>3462</v>
      </c>
      <c r="Y36" s="26">
        <v>1524</v>
      </c>
      <c r="Z36" s="26">
        <v>6762</v>
      </c>
      <c r="AA36" s="26">
        <v>6976</v>
      </c>
      <c r="AB36" s="26">
        <v>4858</v>
      </c>
      <c r="AC36" s="26">
        <v>2731</v>
      </c>
      <c r="AD36" s="26">
        <v>620</v>
      </c>
      <c r="AE36" s="26">
        <v>4279</v>
      </c>
      <c r="AF36" s="26">
        <v>2878</v>
      </c>
      <c r="AH36" s="26">
        <v>430.55952070851782</v>
      </c>
      <c r="AI36" s="26">
        <v>1050.3202917426411</v>
      </c>
      <c r="AJ36" s="26">
        <v>-119.84860640791885</v>
      </c>
      <c r="AK36" s="26">
        <v>996.2859077884865</v>
      </c>
      <c r="AL36" s="26">
        <v>-508.60359468611671</v>
      </c>
      <c r="AM36" s="17"/>
    </row>
    <row r="37" spans="1:39" x14ac:dyDescent="0.2">
      <c r="B37" s="3"/>
      <c r="C37" s="3"/>
      <c r="D37" s="3"/>
      <c r="E37" s="3"/>
      <c r="F37" s="3"/>
      <c r="G37" s="4"/>
      <c r="H37" s="6"/>
      <c r="I37" s="3"/>
      <c r="J37" s="3"/>
      <c r="K37" s="3"/>
      <c r="L37" s="3"/>
      <c r="M37" s="3"/>
      <c r="N37" s="3"/>
      <c r="O37" s="3"/>
      <c r="P37" s="4"/>
      <c r="Q37" s="4"/>
      <c r="R37" s="6"/>
      <c r="S37" s="4"/>
      <c r="T37" s="3"/>
      <c r="U37" s="4"/>
      <c r="V37" s="6"/>
      <c r="W37" s="3"/>
      <c r="X37" s="3"/>
      <c r="Y37" s="3"/>
      <c r="Z37" s="3"/>
      <c r="AA37" s="3"/>
      <c r="AB37" s="3"/>
      <c r="AC37" s="3"/>
      <c r="AD37" s="3"/>
      <c r="AE37" s="3"/>
      <c r="AF37" s="4"/>
      <c r="AG37" s="6"/>
      <c r="AH37" s="3"/>
      <c r="AI37" s="3"/>
      <c r="AJ37" s="3"/>
      <c r="AK37" s="3"/>
      <c r="AL37" s="3"/>
      <c r="AM37" s="5"/>
    </row>
    <row r="38" spans="1:39" ht="16" thickBot="1" x14ac:dyDescent="0.25">
      <c r="A38" s="16"/>
      <c r="B38" s="19"/>
      <c r="C38" s="19"/>
      <c r="D38" s="19"/>
      <c r="E38" s="20"/>
      <c r="F38" s="19"/>
      <c r="G38" s="20"/>
      <c r="H38" s="6"/>
      <c r="I38" s="19"/>
      <c r="J38" s="19"/>
      <c r="K38" s="19"/>
      <c r="L38" s="19"/>
      <c r="M38" s="19"/>
      <c r="N38" s="19"/>
      <c r="O38" s="19"/>
      <c r="P38" s="20"/>
      <c r="Q38" s="19"/>
      <c r="R38" s="19"/>
      <c r="S38" s="21"/>
      <c r="T38" s="6"/>
      <c r="U38" s="21"/>
      <c r="V38" s="21"/>
      <c r="W38" s="19"/>
      <c r="X38" s="19"/>
      <c r="Y38" s="19"/>
      <c r="Z38" s="19"/>
      <c r="AA38" s="19"/>
      <c r="AB38" s="19"/>
      <c r="AC38" s="19"/>
      <c r="AD38" s="19"/>
      <c r="AE38" s="5"/>
      <c r="AF38" s="19"/>
      <c r="AG38" s="6"/>
      <c r="AH38" s="19"/>
      <c r="AI38" s="19"/>
      <c r="AJ38" s="19"/>
      <c r="AK38" s="5"/>
      <c r="AL38" s="19"/>
      <c r="AM38" s="19"/>
    </row>
    <row r="39" spans="1:39" s="11" customFormat="1" ht="17" thickBot="1" x14ac:dyDescent="0.25">
      <c r="A39" s="104" t="s">
        <v>52</v>
      </c>
      <c r="B39" s="22"/>
      <c r="C39" s="95" t="s">
        <v>2</v>
      </c>
      <c r="D39" s="96"/>
      <c r="E39" s="96"/>
      <c r="F39" s="96"/>
      <c r="G39" s="97"/>
      <c r="I39" s="98" t="s">
        <v>3</v>
      </c>
      <c r="J39" s="99"/>
      <c r="K39" s="99"/>
      <c r="L39" s="99"/>
      <c r="M39" s="99"/>
      <c r="N39" s="99"/>
      <c r="O39" s="99"/>
      <c r="P39" s="99"/>
      <c r="Q39" s="99"/>
      <c r="R39" s="23"/>
      <c r="S39" s="98" t="s">
        <v>53</v>
      </c>
      <c r="T39" s="99"/>
      <c r="U39" s="100"/>
      <c r="V39" s="24"/>
      <c r="W39" s="98" t="s">
        <v>5</v>
      </c>
      <c r="X39" s="99"/>
      <c r="Y39" s="99"/>
      <c r="Z39" s="99"/>
      <c r="AA39" s="100"/>
      <c r="AB39" s="101" t="s">
        <v>6</v>
      </c>
      <c r="AC39" s="102"/>
      <c r="AD39" s="102"/>
      <c r="AE39" s="102"/>
      <c r="AF39" s="103"/>
      <c r="AG39" s="24"/>
      <c r="AH39" s="94" t="s">
        <v>7</v>
      </c>
      <c r="AI39" s="94"/>
      <c r="AJ39" s="94"/>
      <c r="AK39" s="94"/>
      <c r="AL39" s="94"/>
      <c r="AM39" s="24"/>
    </row>
    <row r="40" spans="1:39" ht="65" customHeight="1" x14ac:dyDescent="0.2">
      <c r="A40" s="104"/>
      <c r="B40" s="13" t="s">
        <v>9</v>
      </c>
      <c r="C40" s="13" t="s">
        <v>189</v>
      </c>
      <c r="D40" s="13" t="s">
        <v>190</v>
      </c>
      <c r="E40" s="13" t="s">
        <v>10</v>
      </c>
      <c r="F40" s="13" t="s">
        <v>11</v>
      </c>
      <c r="G40" s="13" t="s">
        <v>12</v>
      </c>
      <c r="H40" s="17"/>
      <c r="I40" s="13" t="s">
        <v>194</v>
      </c>
      <c r="J40" s="13" t="s">
        <v>195</v>
      </c>
      <c r="K40" s="13" t="s">
        <v>196</v>
      </c>
      <c r="L40" s="13" t="s">
        <v>197</v>
      </c>
      <c r="M40" s="13" t="s">
        <v>56</v>
      </c>
      <c r="N40" s="13" t="s">
        <v>198</v>
      </c>
      <c r="O40" s="13" t="s">
        <v>199</v>
      </c>
      <c r="P40" s="13" t="s">
        <v>13</v>
      </c>
      <c r="Q40" s="13" t="s">
        <v>14</v>
      </c>
      <c r="R40" s="17"/>
      <c r="S40" s="13" t="s">
        <v>200</v>
      </c>
      <c r="T40" s="13" t="s">
        <v>201</v>
      </c>
      <c r="U40" s="13" t="s">
        <v>203</v>
      </c>
      <c r="V40" s="16"/>
      <c r="W40" s="13" t="s">
        <v>15</v>
      </c>
      <c r="X40" s="13" t="s">
        <v>16</v>
      </c>
      <c r="Y40" s="13" t="s">
        <v>54</v>
      </c>
      <c r="Z40" s="13" t="s">
        <v>18</v>
      </c>
      <c r="AA40" s="13" t="s">
        <v>19</v>
      </c>
      <c r="AB40" s="13" t="s">
        <v>15</v>
      </c>
      <c r="AC40" s="13" t="s">
        <v>16</v>
      </c>
      <c r="AD40" s="13" t="s">
        <v>54</v>
      </c>
      <c r="AE40" s="13" t="s">
        <v>18</v>
      </c>
      <c r="AF40" s="13" t="s">
        <v>19</v>
      </c>
      <c r="AG40" s="16"/>
      <c r="AH40" s="12" t="s">
        <v>15</v>
      </c>
      <c r="AI40" s="12" t="s">
        <v>16</v>
      </c>
      <c r="AJ40" s="12" t="s">
        <v>54</v>
      </c>
      <c r="AK40" s="12" t="s">
        <v>18</v>
      </c>
      <c r="AL40" s="12" t="s">
        <v>19</v>
      </c>
      <c r="AM40" s="17"/>
    </row>
    <row r="41" spans="1:39" x14ac:dyDescent="0.2">
      <c r="A41" s="104"/>
      <c r="B41" s="1" t="s">
        <v>20</v>
      </c>
      <c r="C41" s="26">
        <v>27716</v>
      </c>
      <c r="D41" s="26">
        <v>2018</v>
      </c>
      <c r="E41" s="26">
        <v>1250</v>
      </c>
      <c r="F41" s="26">
        <v>-16736</v>
      </c>
      <c r="G41" s="26">
        <v>0</v>
      </c>
      <c r="H41" s="16"/>
      <c r="I41" s="26">
        <v>39037</v>
      </c>
      <c r="J41" s="26"/>
      <c r="K41" s="26">
        <v>4625</v>
      </c>
      <c r="L41" s="26">
        <v>1573</v>
      </c>
      <c r="M41" s="26">
        <v>1229</v>
      </c>
      <c r="N41" s="26">
        <v>1257</v>
      </c>
      <c r="O41" s="26">
        <v>62681</v>
      </c>
      <c r="P41" s="26">
        <v>54567</v>
      </c>
      <c r="Q41" s="26">
        <v>47720</v>
      </c>
      <c r="R41" s="17"/>
      <c r="S41" s="27">
        <v>92.3</v>
      </c>
      <c r="T41" s="27">
        <v>80.53</v>
      </c>
      <c r="U41" s="27">
        <v>25.67</v>
      </c>
      <c r="V41" s="17"/>
      <c r="W41" s="26">
        <v>14040.089099999999</v>
      </c>
      <c r="X41" s="26">
        <v>4556.3444999999992</v>
      </c>
      <c r="Y41" s="26">
        <v>15169.626</v>
      </c>
      <c r="Z41" s="26">
        <v>17177.691599999998</v>
      </c>
      <c r="AA41" s="26">
        <v>3617.7921000000001</v>
      </c>
      <c r="AB41" s="26">
        <v>4928.0712740999998</v>
      </c>
      <c r="AC41" s="26">
        <v>3954.9070259999994</v>
      </c>
      <c r="AD41" s="26">
        <v>1031.534568</v>
      </c>
      <c r="AE41" s="26">
        <v>13158.111765599999</v>
      </c>
      <c r="AF41" s="26">
        <v>4211.1100044000004</v>
      </c>
      <c r="AG41" s="16"/>
      <c r="AH41" s="26">
        <v>-5760.8624036013762</v>
      </c>
      <c r="AI41" s="26">
        <v>486.09256005338136</v>
      </c>
      <c r="AJ41" s="26">
        <v>-10517.33275575042</v>
      </c>
      <c r="AK41" s="26">
        <v>80.473515540174233</v>
      </c>
      <c r="AL41" s="26">
        <v>1456.8297757501703</v>
      </c>
    </row>
    <row r="42" spans="1:39" x14ac:dyDescent="0.2">
      <c r="A42" s="104"/>
      <c r="B42" s="1" t="s">
        <v>21</v>
      </c>
      <c r="C42" s="26">
        <v>172</v>
      </c>
      <c r="D42" s="26">
        <v>0</v>
      </c>
      <c r="E42" s="26">
        <v>111</v>
      </c>
      <c r="F42" s="26">
        <v>-428</v>
      </c>
      <c r="G42" s="26">
        <v>0</v>
      </c>
      <c r="H42" s="16"/>
      <c r="I42" s="26">
        <v>353</v>
      </c>
      <c r="J42" s="26"/>
      <c r="K42" s="26">
        <v>276</v>
      </c>
      <c r="L42" s="26" t="s">
        <v>55</v>
      </c>
      <c r="M42" s="26" t="s">
        <v>55</v>
      </c>
      <c r="N42" s="26">
        <v>82</v>
      </c>
      <c r="O42" s="26">
        <v>1002</v>
      </c>
      <c r="P42" s="26">
        <v>456</v>
      </c>
      <c r="Q42" s="26">
        <v>711</v>
      </c>
      <c r="R42" s="17"/>
      <c r="S42" s="27">
        <v>44.5</v>
      </c>
      <c r="T42" s="27">
        <v>100</v>
      </c>
      <c r="U42" s="27">
        <v>55.5</v>
      </c>
      <c r="W42" s="26">
        <v>171.82079999999999</v>
      </c>
      <c r="X42" s="26">
        <v>51.801600000000001</v>
      </c>
      <c r="Y42" s="26"/>
      <c r="Z42" s="26">
        <v>143.63999999999999</v>
      </c>
      <c r="AA42" s="26">
        <v>88.7376</v>
      </c>
      <c r="AB42" s="26">
        <v>65.463724799999994</v>
      </c>
      <c r="AC42" s="26">
        <v>25.123775999999999</v>
      </c>
      <c r="AD42" s="26">
        <v>0</v>
      </c>
      <c r="AE42" s="26">
        <v>49.412159999999993</v>
      </c>
      <c r="AF42" s="26">
        <v>31.945535999999997</v>
      </c>
      <c r="AG42" s="16"/>
      <c r="AH42" s="26">
        <v>-56.457022505389219</v>
      </c>
      <c r="AI42" s="26">
        <v>-11.63364675449102</v>
      </c>
      <c r="AJ42" s="26">
        <v>0</v>
      </c>
      <c r="AK42" s="26">
        <v>-52.512031616766457</v>
      </c>
      <c r="AL42" s="26">
        <v>-31.02096459880239</v>
      </c>
      <c r="AM42" s="17"/>
    </row>
    <row r="43" spans="1:39" x14ac:dyDescent="0.2">
      <c r="A43" s="104"/>
      <c r="B43" s="1" t="s">
        <v>23</v>
      </c>
      <c r="C43" s="26">
        <v>5051</v>
      </c>
      <c r="D43" s="26">
        <v>1059</v>
      </c>
      <c r="E43" s="26">
        <v>552</v>
      </c>
      <c r="F43" s="26">
        <v>0</v>
      </c>
      <c r="G43" s="26">
        <v>311</v>
      </c>
      <c r="H43" s="16"/>
      <c r="I43" s="26">
        <v>5081</v>
      </c>
      <c r="J43" s="26"/>
      <c r="K43" s="26">
        <v>670</v>
      </c>
      <c r="L43" s="26">
        <v>291</v>
      </c>
      <c r="M43" s="26">
        <v>75</v>
      </c>
      <c r="N43" s="26">
        <v>234</v>
      </c>
      <c r="O43" s="26">
        <v>9730</v>
      </c>
      <c r="P43" s="26">
        <v>7506</v>
      </c>
      <c r="Q43" s="26">
        <v>6351</v>
      </c>
      <c r="R43" s="17"/>
      <c r="S43" s="27">
        <v>80.3</v>
      </c>
      <c r="T43" s="27">
        <v>99.8</v>
      </c>
      <c r="U43" s="27">
        <v>19.87</v>
      </c>
      <c r="V43" s="16"/>
      <c r="W43" s="26">
        <v>3476.0286000000006</v>
      </c>
      <c r="X43" s="26">
        <v>1096.6265999999998</v>
      </c>
      <c r="Y43" s="26">
        <v>46.537200000000006</v>
      </c>
      <c r="Z43" s="26">
        <v>1641.5622000000001</v>
      </c>
      <c r="AA43" s="26">
        <v>1244.4947999999997</v>
      </c>
      <c r="AB43" s="26">
        <v>1873.5794154000002</v>
      </c>
      <c r="AC43" s="26">
        <v>955.16176859999996</v>
      </c>
      <c r="AD43" s="26">
        <v>24.013195200000006</v>
      </c>
      <c r="AE43" s="26">
        <v>1367.4213126</v>
      </c>
      <c r="AF43" s="26">
        <v>760.38632279999979</v>
      </c>
      <c r="AG43" s="16"/>
      <c r="AH43" s="26">
        <v>-395.30626174285743</v>
      </c>
      <c r="AI43" s="26">
        <v>239.3677771714286</v>
      </c>
      <c r="AJ43" s="26">
        <v>-6.3627305142857162</v>
      </c>
      <c r="AK43" s="26">
        <v>295.93502974285713</v>
      </c>
      <c r="AL43" s="26">
        <v>-51.924722914285709</v>
      </c>
    </row>
    <row r="44" spans="1:39" x14ac:dyDescent="0.2">
      <c r="A44" s="104"/>
      <c r="B44" s="1" t="s">
        <v>24</v>
      </c>
      <c r="C44" s="26">
        <v>9993</v>
      </c>
      <c r="D44" s="26">
        <v>1578</v>
      </c>
      <c r="E44" s="26">
        <v>5089</v>
      </c>
      <c r="F44" s="26">
        <v>-1163</v>
      </c>
      <c r="G44" s="26">
        <v>0</v>
      </c>
      <c r="H44" s="16"/>
      <c r="I44" s="26">
        <v>14206</v>
      </c>
      <c r="J44" s="26"/>
      <c r="K44" s="26">
        <v>695</v>
      </c>
      <c r="L44" s="26">
        <v>415</v>
      </c>
      <c r="M44" s="26">
        <v>701</v>
      </c>
      <c r="N44" s="26">
        <v>1806</v>
      </c>
      <c r="O44" s="26">
        <v>30090</v>
      </c>
      <c r="P44" s="26">
        <v>20080</v>
      </c>
      <c r="Q44" s="26">
        <v>17823</v>
      </c>
      <c r="S44" s="27">
        <v>69.84</v>
      </c>
      <c r="T44" s="27">
        <v>98.88</v>
      </c>
      <c r="U44" s="27">
        <v>30.94</v>
      </c>
      <c r="V44" s="16"/>
      <c r="W44" s="26">
        <v>11505.84</v>
      </c>
      <c r="X44" s="26">
        <v>2068.2399999999998</v>
      </c>
      <c r="Y44" s="26">
        <v>726.89600000000007</v>
      </c>
      <c r="Z44" s="26">
        <v>3132.48</v>
      </c>
      <c r="AA44" s="26">
        <v>2646.5440000000003</v>
      </c>
      <c r="AB44" s="26">
        <v>3681.8688000000002</v>
      </c>
      <c r="AC44" s="26">
        <v>1615.2954399999996</v>
      </c>
      <c r="AD44" s="26">
        <v>295.84667200000001</v>
      </c>
      <c r="AE44" s="26">
        <v>2386.94976</v>
      </c>
      <c r="AF44" s="26">
        <v>1677.9088960000001</v>
      </c>
      <c r="AG44" s="16"/>
      <c r="AH44" s="26">
        <v>-3133.3052219341976</v>
      </c>
      <c r="AI44" s="26">
        <v>390.22925455633083</v>
      </c>
      <c r="AJ44" s="26">
        <v>-134.71056987437686</v>
      </c>
      <c r="AK44" s="26">
        <v>531.50971214356935</v>
      </c>
      <c r="AL44" s="26">
        <v>110.29993249052833</v>
      </c>
      <c r="AM44" s="17"/>
    </row>
    <row r="45" spans="1:39" x14ac:dyDescent="0.2">
      <c r="A45" s="104"/>
      <c r="B45" s="1" t="s">
        <v>25</v>
      </c>
      <c r="C45" s="26">
        <v>12541</v>
      </c>
      <c r="D45" s="26">
        <v>823</v>
      </c>
      <c r="E45" s="26">
        <v>1710</v>
      </c>
      <c r="F45" s="26">
        <v>-1183</v>
      </c>
      <c r="G45" s="26">
        <v>0</v>
      </c>
      <c r="H45" s="16"/>
      <c r="I45" s="26">
        <v>13509</v>
      </c>
      <c r="J45" s="26"/>
      <c r="K45" s="26">
        <v>1429</v>
      </c>
      <c r="L45" s="26">
        <v>510</v>
      </c>
      <c r="M45" s="26">
        <v>336</v>
      </c>
      <c r="N45" s="26">
        <v>473</v>
      </c>
      <c r="O45" s="26">
        <v>33966</v>
      </c>
      <c r="P45" s="26">
        <v>28212</v>
      </c>
      <c r="Q45" s="26">
        <v>16257</v>
      </c>
      <c r="R45" s="16"/>
      <c r="S45" s="27">
        <v>81.849999999999994</v>
      </c>
      <c r="T45" s="27">
        <v>88.79</v>
      </c>
      <c r="U45" s="27">
        <v>27.33</v>
      </c>
      <c r="V45" s="16"/>
      <c r="W45" s="26">
        <v>5179.7232000000004</v>
      </c>
      <c r="X45" s="26">
        <v>922.53240000000005</v>
      </c>
      <c r="Y45" s="26">
        <v>4417.9992000000002</v>
      </c>
      <c r="Z45" s="26">
        <v>9538.4772000000012</v>
      </c>
      <c r="AA45" s="26">
        <v>8156.0892000000003</v>
      </c>
      <c r="AB45" s="26">
        <v>652.64512320000006</v>
      </c>
      <c r="AC45" s="26">
        <v>785.99760480000009</v>
      </c>
      <c r="AD45" s="26">
        <v>649.44588240000007</v>
      </c>
      <c r="AE45" s="26">
        <v>6705.5494716000012</v>
      </c>
      <c r="AF45" s="26">
        <v>3588.6792480000004</v>
      </c>
      <c r="AG45" s="17"/>
      <c r="AH45" s="26">
        <v>-1826.5034389621621</v>
      </c>
      <c r="AI45" s="26">
        <v>344.44990336915737</v>
      </c>
      <c r="AJ45" s="26">
        <v>-1465.1220088559619</v>
      </c>
      <c r="AK45" s="26">
        <v>2140.1892925856923</v>
      </c>
      <c r="AL45" s="26">
        <v>-315.0345282586112</v>
      </c>
      <c r="AM45" s="16"/>
    </row>
    <row r="46" spans="1:39" x14ac:dyDescent="0.2">
      <c r="A46" s="104"/>
      <c r="B46" s="1" t="s">
        <v>26</v>
      </c>
      <c r="C46" s="26">
        <v>21887</v>
      </c>
      <c r="D46" s="26">
        <v>545</v>
      </c>
      <c r="E46" s="26">
        <v>1686</v>
      </c>
      <c r="F46" s="26">
        <v>0</v>
      </c>
      <c r="G46" s="26">
        <v>833</v>
      </c>
      <c r="H46" s="16"/>
      <c r="I46" s="26">
        <v>17303</v>
      </c>
      <c r="J46" s="26"/>
      <c r="K46" s="26">
        <v>1325</v>
      </c>
      <c r="L46" s="26">
        <v>2592</v>
      </c>
      <c r="M46" s="26">
        <v>802</v>
      </c>
      <c r="N46" s="26">
        <v>1265</v>
      </c>
      <c r="O46" s="26">
        <v>35426</v>
      </c>
      <c r="P46" s="26">
        <v>31694</v>
      </c>
      <c r="Q46" s="26">
        <v>23286</v>
      </c>
      <c r="R46" s="16"/>
      <c r="S46" s="27">
        <v>91.38</v>
      </c>
      <c r="T46" s="27">
        <v>99.5</v>
      </c>
      <c r="U46" s="27">
        <v>9.07</v>
      </c>
      <c r="V46" s="17"/>
      <c r="W46" s="26">
        <v>15121.207399999999</v>
      </c>
      <c r="X46" s="26">
        <v>6494.1005999999998</v>
      </c>
      <c r="Y46" s="26">
        <v>34.863399999999999</v>
      </c>
      <c r="Z46" s="26">
        <v>3441.9683999999997</v>
      </c>
      <c r="AA46" s="26">
        <v>6605.0295999999998</v>
      </c>
      <c r="AB46" s="26">
        <v>7726.9369814000001</v>
      </c>
      <c r="AC46" s="26">
        <v>8039.6965427999994</v>
      </c>
      <c r="AD46" s="26">
        <v>17.501426799999997</v>
      </c>
      <c r="AE46" s="26">
        <v>3679.4642195999995</v>
      </c>
      <c r="AF46" s="26">
        <v>2252.3150936000002</v>
      </c>
      <c r="AH46" s="26">
        <v>-2212.4418792221409</v>
      </c>
      <c r="AI46" s="26">
        <v>3771.0343576365617</v>
      </c>
      <c r="AJ46" s="26">
        <v>-5.4147684351380345</v>
      </c>
      <c r="AK46" s="26">
        <v>1417.0107627490993</v>
      </c>
      <c r="AL46" s="26">
        <v>-2089.2622582206964</v>
      </c>
      <c r="AM46" s="17"/>
    </row>
    <row r="47" spans="1:39" x14ac:dyDescent="0.2">
      <c r="A47" s="104"/>
      <c r="B47" s="1" t="s">
        <v>27</v>
      </c>
      <c r="C47" s="26">
        <v>1858</v>
      </c>
      <c r="D47" s="26">
        <v>25</v>
      </c>
      <c r="E47" s="26">
        <v>0</v>
      </c>
      <c r="F47" s="26">
        <v>-173</v>
      </c>
      <c r="G47" s="26">
        <v>0</v>
      </c>
      <c r="H47" s="16"/>
      <c r="I47" s="26">
        <v>1507</v>
      </c>
      <c r="J47" s="26"/>
      <c r="K47" s="26">
        <v>353</v>
      </c>
      <c r="L47" s="26">
        <v>39</v>
      </c>
      <c r="M47" s="26">
        <v>69</v>
      </c>
      <c r="N47" s="26">
        <v>88</v>
      </c>
      <c r="O47" s="26">
        <v>4432</v>
      </c>
      <c r="P47" s="26">
        <v>3792</v>
      </c>
      <c r="Q47" s="26">
        <v>2056</v>
      </c>
      <c r="R47" s="16"/>
      <c r="S47" s="27">
        <v>88.74</v>
      </c>
      <c r="T47" s="27">
        <v>95</v>
      </c>
      <c r="U47" s="27">
        <v>15.69</v>
      </c>
      <c r="W47" s="26">
        <v>1160.7311999999999</v>
      </c>
      <c r="X47" s="26">
        <v>582.45119999999997</v>
      </c>
      <c r="Y47" s="26">
        <v>26.923199999999998</v>
      </c>
      <c r="Z47" s="26">
        <v>1986.6288</v>
      </c>
      <c r="AA47" s="26">
        <v>35.265600000000006</v>
      </c>
      <c r="AB47" s="26">
        <v>326.16546720000002</v>
      </c>
      <c r="AC47" s="26">
        <v>352.96542719999997</v>
      </c>
      <c r="AD47" s="26">
        <v>5.3577167999999995</v>
      </c>
      <c r="AE47" s="26">
        <v>1152.244704</v>
      </c>
      <c r="AF47" s="26">
        <v>21.265156800000007</v>
      </c>
      <c r="AG47" s="16"/>
      <c r="AH47" s="26">
        <v>-212.29647937039712</v>
      </c>
      <c r="AI47" s="26">
        <v>82.766946333573969</v>
      </c>
      <c r="AJ47" s="26">
        <v>-7.1319265212996381</v>
      </c>
      <c r="AK47" s="26">
        <v>230.64975526353783</v>
      </c>
      <c r="AL47" s="26">
        <v>4.9054831537906143</v>
      </c>
      <c r="AM47" s="17"/>
    </row>
    <row r="48" spans="1:39" x14ac:dyDescent="0.2">
      <c r="A48" s="104"/>
      <c r="B48" s="1" t="s">
        <v>28</v>
      </c>
      <c r="C48" s="26">
        <v>41177</v>
      </c>
      <c r="D48" s="26">
        <v>1003</v>
      </c>
      <c r="E48" s="26">
        <v>6944</v>
      </c>
      <c r="F48" s="26">
        <v>0</v>
      </c>
      <c r="G48" s="26">
        <v>222</v>
      </c>
      <c r="H48" s="17"/>
      <c r="I48" s="26">
        <v>44208</v>
      </c>
      <c r="J48" s="26"/>
      <c r="K48" s="26">
        <v>1918</v>
      </c>
      <c r="L48" s="26">
        <v>386</v>
      </c>
      <c r="M48" s="26">
        <v>1585</v>
      </c>
      <c r="N48" s="26">
        <v>805</v>
      </c>
      <c r="O48" s="26">
        <v>99096</v>
      </c>
      <c r="P48" s="26">
        <v>81238</v>
      </c>
      <c r="Q48" s="26">
        <v>48902</v>
      </c>
      <c r="R48" s="16"/>
      <c r="S48" s="27">
        <v>86.56</v>
      </c>
      <c r="T48" s="27">
        <v>99.38</v>
      </c>
      <c r="U48" s="27">
        <v>13.98</v>
      </c>
      <c r="V48" s="17"/>
      <c r="W48" s="26">
        <v>11649.529199999999</v>
      </c>
      <c r="X48" s="26">
        <v>284.33299999999997</v>
      </c>
      <c r="Y48" s="26">
        <v>19781.453000000001</v>
      </c>
      <c r="Z48" s="26">
        <v>46208.174400000004</v>
      </c>
      <c r="AA48" s="26">
        <v>3322.6342</v>
      </c>
      <c r="AB48" s="26">
        <v>6197.5495343999992</v>
      </c>
      <c r="AC48" s="26">
        <v>166.903471</v>
      </c>
      <c r="AD48" s="26">
        <v>1285.794445</v>
      </c>
      <c r="AE48" s="26">
        <v>32207.097556799999</v>
      </c>
      <c r="AF48" s="26">
        <v>740.94742659999997</v>
      </c>
      <c r="AG48" s="17"/>
      <c r="AH48" s="26">
        <v>448.72741303889569</v>
      </c>
      <c r="AI48" s="26">
        <v>26.590518247113909</v>
      </c>
      <c r="AJ48" s="26">
        <v>-8475.9781250936467</v>
      </c>
      <c r="AK48" s="26">
        <v>9404.2382637023966</v>
      </c>
      <c r="AL48" s="26">
        <v>-898.70964985515457</v>
      </c>
    </row>
    <row r="49" spans="1:39" x14ac:dyDescent="0.2">
      <c r="A49" s="104"/>
      <c r="B49" s="1" t="s">
        <v>29</v>
      </c>
      <c r="C49" s="26">
        <v>24828</v>
      </c>
      <c r="D49" s="26">
        <v>644</v>
      </c>
      <c r="E49" s="26">
        <v>7352</v>
      </c>
      <c r="F49" s="26">
        <v>0</v>
      </c>
      <c r="G49" s="26">
        <v>281</v>
      </c>
      <c r="I49" s="26">
        <v>27344</v>
      </c>
      <c r="J49" s="26"/>
      <c r="K49" s="26">
        <v>2110</v>
      </c>
      <c r="L49" s="26">
        <v>1428</v>
      </c>
      <c r="M49" s="26">
        <v>569</v>
      </c>
      <c r="N49" s="26">
        <v>1091</v>
      </c>
      <c r="O49" s="26">
        <v>56994</v>
      </c>
      <c r="P49" s="26">
        <v>45945</v>
      </c>
      <c r="Q49" s="26">
        <v>32542</v>
      </c>
      <c r="R49" s="16"/>
      <c r="S49" s="27">
        <v>81.92</v>
      </c>
      <c r="T49" s="27">
        <v>100</v>
      </c>
      <c r="U49" s="27">
        <v>18.079999999999998</v>
      </c>
      <c r="W49" s="26">
        <v>9630.0720000000001</v>
      </c>
      <c r="X49" s="26">
        <v>4511.799</v>
      </c>
      <c r="Y49" s="26">
        <v>9956.281500000001</v>
      </c>
      <c r="Z49" s="26">
        <v>13990.252500000001</v>
      </c>
      <c r="AA49" s="26">
        <v>7861.1894999999995</v>
      </c>
      <c r="AB49" s="26">
        <v>4872.8164319999996</v>
      </c>
      <c r="AC49" s="26">
        <v>3221.4244859999999</v>
      </c>
      <c r="AD49" s="26">
        <v>398.25126000000006</v>
      </c>
      <c r="AE49" s="26">
        <v>10422.738112499999</v>
      </c>
      <c r="AF49" s="26">
        <v>4009.2066449999993</v>
      </c>
      <c r="AH49" s="26">
        <v>-625.68872685882798</v>
      </c>
      <c r="AI49" s="26">
        <v>645.31185909190413</v>
      </c>
      <c r="AJ49" s="26">
        <v>-5286.5105144499421</v>
      </c>
      <c r="AK49" s="26">
        <v>2434.6903029937357</v>
      </c>
      <c r="AL49" s="26">
        <v>-479.31545748447252</v>
      </c>
      <c r="AM49" s="16"/>
    </row>
    <row r="50" spans="1:39" x14ac:dyDescent="0.2">
      <c r="A50" s="104"/>
      <c r="B50" s="1" t="s">
        <v>30</v>
      </c>
      <c r="C50" s="26">
        <v>6685</v>
      </c>
      <c r="D50" s="26">
        <v>263</v>
      </c>
      <c r="E50" s="26">
        <v>574</v>
      </c>
      <c r="F50" s="26">
        <v>0</v>
      </c>
      <c r="G50" s="26">
        <v>99</v>
      </c>
      <c r="H50" s="16"/>
      <c r="I50" s="26">
        <v>4641</v>
      </c>
      <c r="J50" s="26"/>
      <c r="K50" s="26">
        <v>1810</v>
      </c>
      <c r="L50" s="26">
        <v>407</v>
      </c>
      <c r="M50" s="26">
        <v>387</v>
      </c>
      <c r="N50" s="26">
        <v>180</v>
      </c>
      <c r="O50" s="26">
        <v>14215</v>
      </c>
      <c r="P50" s="26">
        <v>12726</v>
      </c>
      <c r="Q50" s="26">
        <v>7423</v>
      </c>
      <c r="R50" s="16"/>
      <c r="S50" s="27">
        <v>88.61</v>
      </c>
      <c r="T50" s="27">
        <v>100</v>
      </c>
      <c r="U50" s="27">
        <v>11.39</v>
      </c>
      <c r="V50" s="16"/>
      <c r="W50" s="26">
        <v>2106.1530000000002</v>
      </c>
      <c r="X50" s="26">
        <v>614.66579999999999</v>
      </c>
      <c r="Y50" s="26">
        <v>62.357399999999998</v>
      </c>
      <c r="Z50" s="26">
        <v>5334.7392</v>
      </c>
      <c r="AA50" s="26">
        <v>4608.0846000000001</v>
      </c>
      <c r="AB50" s="26">
        <v>534.96286200000009</v>
      </c>
      <c r="AC50" s="26">
        <v>374.94613799999996</v>
      </c>
      <c r="AD50" s="26">
        <v>42.028887600000004</v>
      </c>
      <c r="AE50" s="26">
        <v>3072.8097791999999</v>
      </c>
      <c r="AF50" s="26">
        <v>2539.0546146000001</v>
      </c>
      <c r="AG50" s="16"/>
      <c r="AH50" s="26">
        <v>-564.8594186190644</v>
      </c>
      <c r="AI50" s="26">
        <v>53.97081380724584</v>
      </c>
      <c r="AJ50" s="26">
        <v>9.4661735514597272</v>
      </c>
      <c r="AK50" s="26">
        <v>287.03636508814617</v>
      </c>
      <c r="AL50" s="26">
        <v>132.73650093134</v>
      </c>
      <c r="AM50" s="17"/>
    </row>
    <row r="51" spans="1:39" x14ac:dyDescent="0.2">
      <c r="A51" s="104"/>
      <c r="B51" s="1" t="s">
        <v>31</v>
      </c>
      <c r="C51" s="26">
        <v>2977</v>
      </c>
      <c r="D51" s="26">
        <v>0</v>
      </c>
      <c r="E51" s="26">
        <v>1200</v>
      </c>
      <c r="F51" s="26">
        <v>-2902</v>
      </c>
      <c r="G51" s="26">
        <v>0</v>
      </c>
      <c r="H51" s="16"/>
      <c r="I51" s="26">
        <v>6268</v>
      </c>
      <c r="J51" s="26"/>
      <c r="K51" s="26">
        <v>748</v>
      </c>
      <c r="L51" s="26">
        <v>15</v>
      </c>
      <c r="M51" s="26" t="s">
        <v>55</v>
      </c>
      <c r="N51" s="26">
        <v>48</v>
      </c>
      <c r="O51" s="26">
        <v>16902</v>
      </c>
      <c r="P51" s="26">
        <v>9399</v>
      </c>
      <c r="Q51" s="26">
        <v>7079</v>
      </c>
      <c r="R51" s="16"/>
      <c r="S51" s="27">
        <v>61</v>
      </c>
      <c r="T51" s="27">
        <v>82.06</v>
      </c>
      <c r="U51" s="27">
        <v>49.94</v>
      </c>
      <c r="V51" s="16"/>
      <c r="W51" s="26">
        <v>3978.5967000000001</v>
      </c>
      <c r="X51" s="26">
        <v>991.59450000000015</v>
      </c>
      <c r="Y51" s="26">
        <v>434.23379999999997</v>
      </c>
      <c r="Z51" s="26">
        <v>1847.8434</v>
      </c>
      <c r="AA51" s="26">
        <v>2146.7316000000001</v>
      </c>
      <c r="AB51" s="26">
        <v>751.95477629999993</v>
      </c>
      <c r="AC51" s="26">
        <v>315.3270510000001</v>
      </c>
      <c r="AD51" s="26">
        <v>59.924264399999991</v>
      </c>
      <c r="AE51" s="26">
        <v>604.24479180000003</v>
      </c>
      <c r="AF51" s="26">
        <v>1242.9575964000001</v>
      </c>
      <c r="AG51" s="16"/>
      <c r="AH51" s="26">
        <v>-914.38565911001081</v>
      </c>
      <c r="AI51" s="26">
        <v>-99.978680008164702</v>
      </c>
      <c r="AJ51" s="26">
        <v>-121.944216856656</v>
      </c>
      <c r="AK51" s="26">
        <v>-169.68039034412493</v>
      </c>
      <c r="AL51" s="26">
        <v>343.85021287142354</v>
      </c>
      <c r="AM51" s="17"/>
    </row>
    <row r="52" spans="1:39" x14ac:dyDescent="0.2">
      <c r="A52" s="104"/>
      <c r="B52" s="1" t="s">
        <v>32</v>
      </c>
      <c r="C52" s="26">
        <v>4109</v>
      </c>
      <c r="D52" s="26">
        <v>659</v>
      </c>
      <c r="E52" s="26">
        <v>1250</v>
      </c>
      <c r="F52" s="26">
        <v>-751</v>
      </c>
      <c r="G52" s="26">
        <v>0</v>
      </c>
      <c r="H52" s="16"/>
      <c r="I52" s="26">
        <v>5615</v>
      </c>
      <c r="J52" s="26"/>
      <c r="K52" s="26">
        <v>294</v>
      </c>
      <c r="L52" s="26">
        <v>68</v>
      </c>
      <c r="M52" s="26">
        <v>520</v>
      </c>
      <c r="N52" s="26">
        <v>271</v>
      </c>
      <c r="O52" s="26">
        <v>12860</v>
      </c>
      <c r="P52" s="26">
        <v>9278</v>
      </c>
      <c r="Q52" s="26">
        <v>6768</v>
      </c>
      <c r="R52" s="17"/>
      <c r="S52" s="27">
        <v>77.11</v>
      </c>
      <c r="T52" s="27">
        <v>92.59</v>
      </c>
      <c r="U52" s="27">
        <v>28.6</v>
      </c>
      <c r="V52" s="16"/>
      <c r="W52" s="26">
        <v>5442.4748</v>
      </c>
      <c r="X52" s="26">
        <v>713.47820000000002</v>
      </c>
      <c r="Y52" s="26">
        <v>211.53839999999997</v>
      </c>
      <c r="Z52" s="26">
        <v>2702.6813999999999</v>
      </c>
      <c r="AA52" s="26">
        <v>207.8272</v>
      </c>
      <c r="AB52" s="26">
        <v>1627.2999652000001</v>
      </c>
      <c r="AC52" s="26">
        <v>463.04735180000006</v>
      </c>
      <c r="AD52" s="26">
        <v>36.384604799999991</v>
      </c>
      <c r="AE52" s="26">
        <v>1902.6877056000001</v>
      </c>
      <c r="AF52" s="26">
        <v>24.731436800000001</v>
      </c>
      <c r="AG52" s="16"/>
      <c r="AH52" s="26">
        <v>-1236.9822623583204</v>
      </c>
      <c r="AI52" s="26">
        <v>87.55586987153967</v>
      </c>
      <c r="AJ52" s="26">
        <v>-74.944469165785378</v>
      </c>
      <c r="AK52" s="26">
        <v>480.31230006345248</v>
      </c>
      <c r="AL52" s="26">
        <v>-84.644495517262826</v>
      </c>
      <c r="AM52" s="17"/>
    </row>
    <row r="53" spans="1:39" x14ac:dyDescent="0.2">
      <c r="A53" s="104"/>
      <c r="B53" s="1" t="s">
        <v>33</v>
      </c>
      <c r="C53" s="26">
        <v>27737</v>
      </c>
      <c r="D53" s="26">
        <v>4337</v>
      </c>
      <c r="E53" s="26">
        <v>9088</v>
      </c>
      <c r="F53" s="26">
        <v>-1695</v>
      </c>
      <c r="G53" s="26">
        <v>0</v>
      </c>
      <c r="H53" s="16"/>
      <c r="I53" s="26">
        <v>34620</v>
      </c>
      <c r="J53" s="26"/>
      <c r="K53" s="26">
        <v>3597</v>
      </c>
      <c r="L53" s="26">
        <v>1908</v>
      </c>
      <c r="M53" s="26">
        <v>1247</v>
      </c>
      <c r="N53" s="26">
        <v>1484</v>
      </c>
      <c r="O53" s="26">
        <v>70149</v>
      </c>
      <c r="P53" s="26">
        <v>58337</v>
      </c>
      <c r="Q53" s="26">
        <v>42856</v>
      </c>
      <c r="R53" s="16"/>
      <c r="S53" s="27">
        <v>87.13</v>
      </c>
      <c r="T53" s="27">
        <v>92.02</v>
      </c>
      <c r="U53" s="27">
        <v>19.82</v>
      </c>
      <c r="V53" s="17"/>
      <c r="W53" s="26">
        <v>12857.4748</v>
      </c>
      <c r="X53" s="26">
        <v>7070.4443999999994</v>
      </c>
      <c r="Y53" s="26">
        <v>22611.421200000001</v>
      </c>
      <c r="Z53" s="26">
        <v>10325.648999999999</v>
      </c>
      <c r="AA53" s="26">
        <v>5477.8443000000007</v>
      </c>
      <c r="AB53" s="26">
        <v>7418.7629595999997</v>
      </c>
      <c r="AC53" s="26">
        <v>7240.1350655999995</v>
      </c>
      <c r="AD53" s="26">
        <v>180.89136960000002</v>
      </c>
      <c r="AE53" s="26">
        <v>8528.9860739999986</v>
      </c>
      <c r="AF53" s="26">
        <v>3916.6586745000009</v>
      </c>
      <c r="AG53" s="17"/>
      <c r="AH53" s="26">
        <v>-436.2305546168821</v>
      </c>
      <c r="AI53" s="26">
        <v>2920.6014271104987</v>
      </c>
      <c r="AJ53" s="26">
        <v>-13633.062741608999</v>
      </c>
      <c r="AK53" s="26">
        <v>2220.7562554138467</v>
      </c>
      <c r="AL53" s="26">
        <v>570.08929616531248</v>
      </c>
      <c r="AM53" s="17"/>
    </row>
    <row r="54" spans="1:39" x14ac:dyDescent="0.2">
      <c r="A54" s="104"/>
      <c r="B54" s="1" t="s">
        <v>34</v>
      </c>
      <c r="C54" s="26">
        <v>13521</v>
      </c>
      <c r="D54" s="26">
        <v>482</v>
      </c>
      <c r="E54" s="26">
        <v>0</v>
      </c>
      <c r="F54" s="26">
        <v>-290</v>
      </c>
      <c r="G54" s="26">
        <v>0</v>
      </c>
      <c r="H54" s="16"/>
      <c r="I54" s="26">
        <v>7873</v>
      </c>
      <c r="J54" s="26"/>
      <c r="K54" s="26">
        <v>2892</v>
      </c>
      <c r="L54" s="26">
        <v>1599</v>
      </c>
      <c r="M54" s="26">
        <v>805</v>
      </c>
      <c r="N54" s="26">
        <v>1124</v>
      </c>
      <c r="O54" s="26">
        <v>26338</v>
      </c>
      <c r="P54" s="26">
        <v>22538</v>
      </c>
      <c r="Q54" s="26">
        <v>14293</v>
      </c>
      <c r="R54" s="16"/>
      <c r="S54" s="27">
        <v>90.9</v>
      </c>
      <c r="T54" s="27">
        <v>100</v>
      </c>
      <c r="U54" s="27">
        <v>9.1</v>
      </c>
      <c r="W54" s="26">
        <v>10865.569799999999</v>
      </c>
      <c r="X54" s="26">
        <v>3220.6801999999998</v>
      </c>
      <c r="Y54" s="26">
        <v>338.07</v>
      </c>
      <c r="Z54" s="26">
        <v>5835.0882000000011</v>
      </c>
      <c r="AA54" s="26">
        <v>2278.5918000000001</v>
      </c>
      <c r="AB54" s="26">
        <v>4617.8671649999997</v>
      </c>
      <c r="AC54" s="26">
        <v>3062.8668702</v>
      </c>
      <c r="AD54" s="26">
        <v>86.883989999999997</v>
      </c>
      <c r="AE54" s="26">
        <v>4212.9336804000004</v>
      </c>
      <c r="AF54" s="26">
        <v>1068.6595542</v>
      </c>
      <c r="AG54" s="17"/>
      <c r="AH54" s="26">
        <v>-1278.6165904635886</v>
      </c>
      <c r="AI54" s="26">
        <v>1315.0810816587286</v>
      </c>
      <c r="AJ54" s="26">
        <v>-96.578479056116649</v>
      </c>
      <c r="AK54" s="26">
        <v>1046.3714644914269</v>
      </c>
      <c r="AL54" s="26">
        <v>-167.87748723822605</v>
      </c>
    </row>
    <row r="55" spans="1:39" x14ac:dyDescent="0.2">
      <c r="A55" s="104"/>
      <c r="B55" s="1" t="s">
        <v>35</v>
      </c>
      <c r="C55" s="26">
        <v>20683</v>
      </c>
      <c r="D55" s="26">
        <v>2937</v>
      </c>
      <c r="E55" s="26">
        <v>9384</v>
      </c>
      <c r="F55" s="26">
        <v>-9390</v>
      </c>
      <c r="G55" s="26">
        <v>0</v>
      </c>
      <c r="H55" s="16"/>
      <c r="I55" s="26">
        <v>30748</v>
      </c>
      <c r="J55" s="26"/>
      <c r="K55" s="26">
        <v>3056</v>
      </c>
      <c r="L55" s="26">
        <v>3190</v>
      </c>
      <c r="M55" s="26">
        <v>1031</v>
      </c>
      <c r="N55" s="26">
        <v>4368</v>
      </c>
      <c r="O55" s="26">
        <v>71993</v>
      </c>
      <c r="P55" s="26">
        <v>50299</v>
      </c>
      <c r="Q55" s="26">
        <v>42394</v>
      </c>
      <c r="R55" s="17"/>
      <c r="S55" s="27">
        <v>72.42</v>
      </c>
      <c r="T55" s="27">
        <v>88.36</v>
      </c>
      <c r="U55" s="27">
        <v>36.01</v>
      </c>
      <c r="V55" s="16"/>
      <c r="W55" s="26">
        <v>12680.377899999999</v>
      </c>
      <c r="X55" s="26">
        <v>2962.6111000000001</v>
      </c>
      <c r="Y55" s="26">
        <v>20698.038499999999</v>
      </c>
      <c r="Z55" s="26">
        <v>10527.5807</v>
      </c>
      <c r="AA55" s="26">
        <v>3430.3917999999999</v>
      </c>
      <c r="AB55" s="26">
        <v>6644.5180196000001</v>
      </c>
      <c r="AC55" s="26">
        <v>2512.2942128000004</v>
      </c>
      <c r="AD55" s="26">
        <v>1241.88231</v>
      </c>
      <c r="AE55" s="26">
        <v>8432.5921407000005</v>
      </c>
      <c r="AF55" s="26">
        <v>1499.0812166000001</v>
      </c>
      <c r="AH55" s="26">
        <v>-822.48489308039973</v>
      </c>
      <c r="AI55" s="26">
        <v>767.72272705277464</v>
      </c>
      <c r="AJ55" s="26">
        <v>-10946.422722003113</v>
      </c>
      <c r="AK55" s="26">
        <v>2233.2914281890608</v>
      </c>
      <c r="AL55" s="26">
        <v>-520.94892479152418</v>
      </c>
      <c r="AM55" s="16"/>
    </row>
    <row r="56" spans="1:39" x14ac:dyDescent="0.2">
      <c r="A56" s="104"/>
      <c r="B56" s="1" t="s">
        <v>36</v>
      </c>
      <c r="C56" s="26">
        <v>62865</v>
      </c>
      <c r="D56" s="26">
        <v>11890</v>
      </c>
      <c r="E56" s="26">
        <v>11662</v>
      </c>
      <c r="F56" s="26">
        <v>0</v>
      </c>
      <c r="G56" s="26">
        <v>2628</v>
      </c>
      <c r="H56" s="16"/>
      <c r="I56" s="26">
        <v>63426</v>
      </c>
      <c r="J56" s="26"/>
      <c r="K56" s="26">
        <v>4627</v>
      </c>
      <c r="L56" s="26">
        <v>4833</v>
      </c>
      <c r="M56" s="26">
        <v>2945</v>
      </c>
      <c r="N56" s="26">
        <v>7958</v>
      </c>
      <c r="O56" s="26">
        <v>137008</v>
      </c>
      <c r="P56" s="26">
        <v>111591</v>
      </c>
      <c r="Q56" s="26">
        <v>83789</v>
      </c>
      <c r="S56" s="27">
        <v>85.27</v>
      </c>
      <c r="T56" s="27">
        <v>100</v>
      </c>
      <c r="U56" s="27">
        <v>14.73</v>
      </c>
      <c r="V56" s="17"/>
      <c r="W56" s="26">
        <v>19718.129700000001</v>
      </c>
      <c r="X56" s="26">
        <v>7275.7331999999997</v>
      </c>
      <c r="Y56" s="26">
        <v>33856.7094</v>
      </c>
      <c r="Z56" s="26">
        <v>37784.712599999999</v>
      </c>
      <c r="AA56" s="26">
        <v>12955.715099999999</v>
      </c>
      <c r="AB56" s="26">
        <v>13368.891936600001</v>
      </c>
      <c r="AC56" s="26">
        <v>9232.9054307999995</v>
      </c>
      <c r="AD56" s="26">
        <v>3453.3843588000004</v>
      </c>
      <c r="AE56" s="26">
        <v>28716.381575999996</v>
      </c>
      <c r="AF56" s="26">
        <v>7151.5547351999994</v>
      </c>
      <c r="AG56" s="17"/>
      <c r="AH56" s="26">
        <v>1310.0167655640025</v>
      </c>
      <c r="AI56" s="26">
        <v>4783.3374559751719</v>
      </c>
      <c r="AJ56" s="26">
        <v>-17252.120603805106</v>
      </c>
      <c r="AK56" s="26">
        <v>5608.6558662502021</v>
      </c>
      <c r="AL56" s="26">
        <v>-771.67903592212485</v>
      </c>
      <c r="AM56" s="16"/>
    </row>
    <row r="57" spans="1:39" x14ac:dyDescent="0.2">
      <c r="A57" s="104"/>
      <c r="B57" s="1" t="s">
        <v>37</v>
      </c>
      <c r="C57" s="26">
        <v>304</v>
      </c>
      <c r="D57" s="26">
        <v>74</v>
      </c>
      <c r="E57" s="26">
        <v>220</v>
      </c>
      <c r="F57" s="26">
        <v>-10</v>
      </c>
      <c r="G57" s="26">
        <v>0</v>
      </c>
      <c r="H57" s="17"/>
      <c r="I57" s="26">
        <v>492</v>
      </c>
      <c r="J57" s="26"/>
      <c r="K57" s="26">
        <v>83</v>
      </c>
      <c r="L57" s="26">
        <v>0</v>
      </c>
      <c r="M57" s="26">
        <v>15</v>
      </c>
      <c r="N57" s="26">
        <v>20</v>
      </c>
      <c r="O57" s="26">
        <v>1053</v>
      </c>
      <c r="P57" s="26">
        <v>737</v>
      </c>
      <c r="Q57" s="26">
        <v>609</v>
      </c>
      <c r="R57" s="17"/>
      <c r="S57" s="27">
        <v>74.14</v>
      </c>
      <c r="T57" s="27">
        <v>94.71</v>
      </c>
      <c r="U57" s="27">
        <v>29.79</v>
      </c>
      <c r="V57" s="17"/>
      <c r="W57" s="26">
        <v>385.89319999999998</v>
      </c>
      <c r="X57" s="26">
        <v>74.879199999999997</v>
      </c>
      <c r="Y57" s="26">
        <v>1.9162000000000001</v>
      </c>
      <c r="Z57" s="26">
        <v>31.101399999999998</v>
      </c>
      <c r="AA57" s="26">
        <v>243.21</v>
      </c>
      <c r="AB57" s="26">
        <v>131.9754744</v>
      </c>
      <c r="AC57" s="26">
        <v>44.852640800000003</v>
      </c>
      <c r="AD57" s="26">
        <v>0.68408340000000001</v>
      </c>
      <c r="AE57" s="26">
        <v>16.639249</v>
      </c>
      <c r="AF57" s="26">
        <v>110.41734000000001</v>
      </c>
      <c r="AH57" s="26">
        <v>-91.204923320797704</v>
      </c>
      <c r="AI57" s="26">
        <v>1.5464368113960161</v>
      </c>
      <c r="AJ57" s="26">
        <v>-0.42414622962962961</v>
      </c>
      <c r="AK57" s="26">
        <v>-1.3481703732193728</v>
      </c>
      <c r="AL57" s="26">
        <v>-30.242574529914521</v>
      </c>
      <c r="AM57" s="16"/>
    </row>
    <row r="58" spans="1:39" x14ac:dyDescent="0.2">
      <c r="A58" s="104"/>
      <c r="B58" s="1" t="s">
        <v>38</v>
      </c>
      <c r="C58" s="26">
        <v>879</v>
      </c>
      <c r="D58" s="26">
        <v>103</v>
      </c>
      <c r="E58" s="26">
        <v>0</v>
      </c>
      <c r="F58" s="26">
        <v>-203</v>
      </c>
      <c r="G58" s="26">
        <v>0</v>
      </c>
      <c r="I58" s="26">
        <v>944</v>
      </c>
      <c r="J58" s="26"/>
      <c r="K58" s="26">
        <v>143</v>
      </c>
      <c r="L58" s="26">
        <v>67</v>
      </c>
      <c r="M58" s="26">
        <v>18</v>
      </c>
      <c r="N58" s="26">
        <v>14</v>
      </c>
      <c r="O58" s="26">
        <v>2394</v>
      </c>
      <c r="P58" s="26">
        <v>1739</v>
      </c>
      <c r="Q58" s="26">
        <v>1185</v>
      </c>
      <c r="R58" s="17"/>
      <c r="S58" s="27">
        <v>64.78</v>
      </c>
      <c r="T58" s="27">
        <v>100</v>
      </c>
      <c r="U58" s="27">
        <v>35.22</v>
      </c>
      <c r="V58" s="17"/>
      <c r="W58" s="26">
        <v>417.53390000000002</v>
      </c>
      <c r="X58" s="26">
        <v>66.4298</v>
      </c>
      <c r="Y58" s="26">
        <v>0.1739</v>
      </c>
      <c r="Z58" s="26">
        <v>485.70269999999999</v>
      </c>
      <c r="AA58" s="26">
        <v>769.15970000000004</v>
      </c>
      <c r="AB58" s="26">
        <v>217.11762800000002</v>
      </c>
      <c r="AC58" s="26">
        <v>83.701548000000003</v>
      </c>
      <c r="AD58" s="26">
        <v>5.9299900000000003E-2</v>
      </c>
      <c r="AE58" s="26">
        <v>282.67897140000002</v>
      </c>
      <c r="AF58" s="26">
        <v>283.05076960000002</v>
      </c>
      <c r="AG58" s="16"/>
      <c r="AH58" s="26">
        <v>10.443579754385963</v>
      </c>
      <c r="AI58" s="26">
        <v>50.819629453634079</v>
      </c>
      <c r="AJ58" s="26">
        <v>-2.6778420802005015E-2</v>
      </c>
      <c r="AK58" s="26">
        <v>42.262221400000001</v>
      </c>
      <c r="AL58" s="26">
        <v>-97.673643307268179</v>
      </c>
      <c r="AM58" s="16"/>
    </row>
    <row r="59" spans="1:39" x14ac:dyDescent="0.2">
      <c r="A59" s="104"/>
      <c r="B59" s="1" t="s">
        <v>39</v>
      </c>
      <c r="C59" s="26">
        <v>293</v>
      </c>
      <c r="D59" s="26">
        <v>0</v>
      </c>
      <c r="E59" s="26">
        <v>150</v>
      </c>
      <c r="F59" s="26">
        <v>-83</v>
      </c>
      <c r="G59" s="26">
        <v>0</v>
      </c>
      <c r="H59" s="16"/>
      <c r="I59" s="26">
        <v>350</v>
      </c>
      <c r="J59" s="26"/>
      <c r="K59" s="26">
        <v>109</v>
      </c>
      <c r="L59" s="26">
        <v>2</v>
      </c>
      <c r="M59" s="26">
        <v>42</v>
      </c>
      <c r="N59" s="26">
        <v>24</v>
      </c>
      <c r="O59" s="26">
        <v>704</v>
      </c>
      <c r="P59" s="26">
        <v>591</v>
      </c>
      <c r="Q59" s="26">
        <v>526</v>
      </c>
      <c r="S59" s="27">
        <v>83.8</v>
      </c>
      <c r="T59" s="27">
        <v>100</v>
      </c>
      <c r="U59" s="27">
        <v>16.2</v>
      </c>
      <c r="V59" s="16"/>
      <c r="W59" s="26">
        <v>228.06690000000003</v>
      </c>
      <c r="X59" s="26">
        <v>61.0503</v>
      </c>
      <c r="Y59" s="26">
        <v>0.2364</v>
      </c>
      <c r="Z59" s="26">
        <v>14.361300000000002</v>
      </c>
      <c r="AA59" s="26">
        <v>287.3442</v>
      </c>
      <c r="AB59" s="26">
        <v>88.261890300000019</v>
      </c>
      <c r="AC59" s="26">
        <v>30.769351199999999</v>
      </c>
      <c r="AD59" s="26">
        <v>5.3662799999999997E-2</v>
      </c>
      <c r="AE59" s="26">
        <v>5.7014361000000005</v>
      </c>
      <c r="AF59" s="26">
        <v>168.09635699999998</v>
      </c>
      <c r="AG59" s="16"/>
      <c r="AH59" s="26">
        <v>-82.140367370454555</v>
      </c>
      <c r="AI59" s="26">
        <v>-14.844935447727272</v>
      </c>
      <c r="AJ59" s="26">
        <v>-0.12296560909090908</v>
      </c>
      <c r="AK59" s="26">
        <v>-5.0287397522727275</v>
      </c>
      <c r="AL59" s="26">
        <v>-46.595474250000009</v>
      </c>
      <c r="AM59" s="17"/>
    </row>
    <row r="60" spans="1:39" x14ac:dyDescent="0.2">
      <c r="A60" s="104"/>
      <c r="B60" s="1" t="s">
        <v>40</v>
      </c>
      <c r="C60" s="26">
        <v>150</v>
      </c>
      <c r="D60" s="26">
        <v>12</v>
      </c>
      <c r="E60" s="26">
        <v>286</v>
      </c>
      <c r="F60" s="26">
        <v>-325</v>
      </c>
      <c r="G60" s="26">
        <v>0</v>
      </c>
      <c r="H60" s="17"/>
      <c r="I60" s="26">
        <v>324</v>
      </c>
      <c r="J60" s="26"/>
      <c r="K60" s="26">
        <v>123</v>
      </c>
      <c r="L60" s="26">
        <v>194</v>
      </c>
      <c r="M60" s="26">
        <v>89</v>
      </c>
      <c r="N60" s="26">
        <v>42</v>
      </c>
      <c r="O60" s="26">
        <v>794</v>
      </c>
      <c r="P60" s="26">
        <v>595</v>
      </c>
      <c r="Q60" s="26">
        <v>773</v>
      </c>
      <c r="R60" s="16"/>
      <c r="S60" s="27">
        <v>75</v>
      </c>
      <c r="T60" s="27">
        <v>79.92</v>
      </c>
      <c r="U60" s="27">
        <v>40.06</v>
      </c>
      <c r="V60" s="17"/>
      <c r="W60" s="26">
        <v>350.7525</v>
      </c>
      <c r="X60" s="26">
        <v>82.526499999999999</v>
      </c>
      <c r="Y60" s="26"/>
      <c r="Z60" s="26">
        <v>51.765000000000001</v>
      </c>
      <c r="AA60" s="26">
        <v>109.8965</v>
      </c>
      <c r="AB60" s="26">
        <v>70.852004999999991</v>
      </c>
      <c r="AC60" s="26">
        <v>18.485936000000002</v>
      </c>
      <c r="AD60" s="26">
        <v>0</v>
      </c>
      <c r="AE60" s="26">
        <v>10.353</v>
      </c>
      <c r="AF60" s="26">
        <v>50.002907499999999</v>
      </c>
      <c r="AG60" s="16"/>
      <c r="AH60" s="26">
        <v>-270.62366565491186</v>
      </c>
      <c r="AI60" s="26">
        <v>-61.85787319395466</v>
      </c>
      <c r="AJ60" s="26">
        <v>0</v>
      </c>
      <c r="AK60" s="26">
        <v>-40.042900503778341</v>
      </c>
      <c r="AL60" s="26">
        <v>-56.98701000629724</v>
      </c>
    </row>
    <row r="61" spans="1:39" x14ac:dyDescent="0.2">
      <c r="A61" s="104"/>
      <c r="B61" s="1" t="s">
        <v>41</v>
      </c>
      <c r="C61" s="26">
        <v>10266</v>
      </c>
      <c r="D61" s="26">
        <v>349</v>
      </c>
      <c r="E61" s="26">
        <v>0</v>
      </c>
      <c r="F61" s="26">
        <v>-1539</v>
      </c>
      <c r="G61" s="26">
        <v>0</v>
      </c>
      <c r="I61" s="26">
        <v>8611</v>
      </c>
      <c r="J61" s="26"/>
      <c r="K61" s="26">
        <v>1806</v>
      </c>
      <c r="L61" s="26">
        <v>350</v>
      </c>
      <c r="M61" s="26">
        <v>52</v>
      </c>
      <c r="N61" s="26">
        <v>1335</v>
      </c>
      <c r="O61" s="26">
        <v>25588</v>
      </c>
      <c r="P61" s="26">
        <v>19370</v>
      </c>
      <c r="Q61" s="26">
        <v>12154</v>
      </c>
      <c r="R61" s="16"/>
      <c r="S61" s="27">
        <v>75.7</v>
      </c>
      <c r="T61" s="27">
        <v>93.57</v>
      </c>
      <c r="U61" s="27">
        <v>29.17</v>
      </c>
      <c r="V61" s="16"/>
      <c r="W61" s="26">
        <v>7252.1279999999997</v>
      </c>
      <c r="X61" s="26">
        <v>2446.431</v>
      </c>
      <c r="Y61" s="26">
        <v>705.06799999999998</v>
      </c>
      <c r="Z61" s="26">
        <v>6990.6330000000007</v>
      </c>
      <c r="AA61" s="26">
        <v>1975.74</v>
      </c>
      <c r="AB61" s="26">
        <v>2705.0437439999996</v>
      </c>
      <c r="AC61" s="26">
        <v>1595.0730119999998</v>
      </c>
      <c r="AD61" s="26">
        <v>131.84771600000002</v>
      </c>
      <c r="AE61" s="26">
        <v>4250.3048640000006</v>
      </c>
      <c r="AF61" s="26">
        <v>1193.3469600000001</v>
      </c>
      <c r="AG61" s="17"/>
      <c r="AH61" s="26">
        <v>-739.63203026918859</v>
      </c>
      <c r="AI61" s="26">
        <v>433.04696955823039</v>
      </c>
      <c r="AJ61" s="26">
        <v>-203.05131760950445</v>
      </c>
      <c r="AK61" s="26">
        <v>929.83614889917169</v>
      </c>
      <c r="AL61" s="26">
        <v>254.89362406127876</v>
      </c>
      <c r="AM61" s="16"/>
    </row>
    <row r="62" spans="1:39" x14ac:dyDescent="0.2">
      <c r="A62" s="104"/>
      <c r="B62" s="1" t="s">
        <v>42</v>
      </c>
      <c r="C62" s="26">
        <v>1444</v>
      </c>
      <c r="D62" s="26">
        <v>9</v>
      </c>
      <c r="E62" s="26">
        <v>0</v>
      </c>
      <c r="F62" s="26">
        <v>-39</v>
      </c>
      <c r="G62" s="26">
        <v>0</v>
      </c>
      <c r="H62" s="16"/>
      <c r="I62" s="26">
        <v>1312</v>
      </c>
      <c r="J62" s="26"/>
      <c r="K62" s="26">
        <v>110</v>
      </c>
      <c r="L62" s="26">
        <v>21</v>
      </c>
      <c r="M62" s="26">
        <v>32</v>
      </c>
      <c r="N62" s="26">
        <v>16</v>
      </c>
      <c r="O62" s="26">
        <v>3142</v>
      </c>
      <c r="P62" s="26">
        <v>2654</v>
      </c>
      <c r="Q62" s="26">
        <v>1492</v>
      </c>
      <c r="R62" s="17"/>
      <c r="S62" s="27">
        <v>86.73</v>
      </c>
      <c r="T62" s="27">
        <v>89.65</v>
      </c>
      <c r="U62" s="27">
        <v>22.24</v>
      </c>
      <c r="V62" s="17"/>
      <c r="W62" s="26">
        <v>721.88800000000003</v>
      </c>
      <c r="X62" s="26">
        <v>212.85079999999999</v>
      </c>
      <c r="Y62" s="26">
        <v>59.980399999999989</v>
      </c>
      <c r="Z62" s="26">
        <v>1548.6089999999999</v>
      </c>
      <c r="AA62" s="26">
        <v>110.93719999999999</v>
      </c>
      <c r="AB62" s="26">
        <v>207.18185600000001</v>
      </c>
      <c r="AC62" s="26">
        <v>140.90722959999999</v>
      </c>
      <c r="AD62" s="26">
        <v>2.9990199999999994</v>
      </c>
      <c r="AE62" s="26">
        <v>978.72088800000006</v>
      </c>
      <c r="AF62" s="26">
        <v>133.23557719999999</v>
      </c>
      <c r="AG62" s="17"/>
      <c r="AH62" s="26">
        <v>-135.61155456651812</v>
      </c>
      <c r="AI62" s="26">
        <v>39.833584278548706</v>
      </c>
      <c r="AJ62" s="26">
        <v>-25.483079554423927</v>
      </c>
      <c r="AK62" s="26">
        <v>243.35340614131138</v>
      </c>
      <c r="AL62" s="26">
        <v>80.556295723233603</v>
      </c>
      <c r="AM62" s="16"/>
    </row>
    <row r="63" spans="1:39" x14ac:dyDescent="0.2">
      <c r="A63" s="104"/>
      <c r="B63" s="1" t="s">
        <v>43</v>
      </c>
      <c r="C63" s="26">
        <v>22146</v>
      </c>
      <c r="D63" s="26">
        <v>1994</v>
      </c>
      <c r="E63" s="26">
        <v>9036</v>
      </c>
      <c r="F63" s="26">
        <v>0</v>
      </c>
      <c r="G63" s="26">
        <v>363</v>
      </c>
      <c r="H63" s="17"/>
      <c r="I63" s="26">
        <v>23200</v>
      </c>
      <c r="J63" s="26"/>
      <c r="K63" s="26">
        <v>4657</v>
      </c>
      <c r="L63" s="26">
        <v>2900</v>
      </c>
      <c r="M63" s="26">
        <v>1256</v>
      </c>
      <c r="N63" s="26">
        <v>799</v>
      </c>
      <c r="O63" s="26">
        <v>55237</v>
      </c>
      <c r="P63" s="26">
        <v>47446</v>
      </c>
      <c r="Q63" s="26">
        <v>32813</v>
      </c>
      <c r="S63" s="27">
        <v>88.72</v>
      </c>
      <c r="T63" s="27">
        <v>100</v>
      </c>
      <c r="U63" s="27">
        <v>11.28</v>
      </c>
      <c r="W63" s="26">
        <v>14162.631000000001</v>
      </c>
      <c r="X63" s="26">
        <v>3487.2809999999999</v>
      </c>
      <c r="Y63" s="26">
        <v>11225.723600000001</v>
      </c>
      <c r="Z63" s="26">
        <v>16957.200400000002</v>
      </c>
      <c r="AA63" s="26">
        <v>1608.4194</v>
      </c>
      <c r="AB63" s="26">
        <v>6599.7860460000011</v>
      </c>
      <c r="AC63" s="26">
        <v>2870.0322630000001</v>
      </c>
      <c r="AD63" s="26">
        <v>0</v>
      </c>
      <c r="AE63" s="26">
        <v>10343.892244000001</v>
      </c>
      <c r="AF63" s="26">
        <v>2127.9388662000001</v>
      </c>
      <c r="AH63" s="26">
        <v>-1813.3864833372197</v>
      </c>
      <c r="AI63" s="26">
        <v>798.44706733405155</v>
      </c>
      <c r="AJ63" s="26">
        <v>-6668.5313917627691</v>
      </c>
      <c r="AK63" s="26">
        <v>270.63307487061132</v>
      </c>
      <c r="AL63" s="26">
        <v>1172.4730412601953</v>
      </c>
      <c r="AM63" s="16"/>
    </row>
    <row r="64" spans="1:39" x14ac:dyDescent="0.2">
      <c r="A64" s="104"/>
      <c r="B64" s="1" t="s">
        <v>44</v>
      </c>
      <c r="C64" s="26">
        <v>31458</v>
      </c>
      <c r="D64" s="26">
        <v>15175</v>
      </c>
      <c r="E64" s="26">
        <v>7681</v>
      </c>
      <c r="F64" s="26">
        <v>-524</v>
      </c>
      <c r="G64" s="26">
        <v>0</v>
      </c>
      <c r="I64" s="26">
        <v>38356</v>
      </c>
      <c r="J64" s="26"/>
      <c r="K64" s="26">
        <v>3689</v>
      </c>
      <c r="L64" s="26">
        <v>8455</v>
      </c>
      <c r="M64" s="26">
        <v>2164</v>
      </c>
      <c r="N64" s="26">
        <v>2175</v>
      </c>
      <c r="O64" s="26">
        <v>83551</v>
      </c>
      <c r="P64" s="26">
        <v>62709</v>
      </c>
      <c r="Q64" s="26">
        <v>54839</v>
      </c>
      <c r="R64" s="17"/>
      <c r="S64" s="27">
        <v>79.28</v>
      </c>
      <c r="T64" s="27">
        <v>90.49</v>
      </c>
      <c r="U64" s="27">
        <v>28.26</v>
      </c>
      <c r="V64" s="17"/>
      <c r="W64" s="26">
        <v>12504.174600000002</v>
      </c>
      <c r="X64" s="26">
        <v>4859.9475000000002</v>
      </c>
      <c r="Y64" s="26">
        <v>21509.186999999998</v>
      </c>
      <c r="Z64" s="26">
        <v>15815.209800000001</v>
      </c>
      <c r="AA64" s="26">
        <v>8014.2101999999986</v>
      </c>
      <c r="AB64" s="26">
        <v>6002.0038080000004</v>
      </c>
      <c r="AC64" s="26">
        <v>3678.9802575000003</v>
      </c>
      <c r="AD64" s="26">
        <v>1096.968537</v>
      </c>
      <c r="AE64" s="26">
        <v>11497.657524599999</v>
      </c>
      <c r="AF64" s="26">
        <v>4848.5971709999994</v>
      </c>
      <c r="AG64" s="16"/>
      <c r="AH64" s="26">
        <v>-2205.1562605736863</v>
      </c>
      <c r="AI64" s="26">
        <v>489.13619875145122</v>
      </c>
      <c r="AJ64" s="26">
        <v>-13020.663877848416</v>
      </c>
      <c r="AK64" s="26">
        <v>1117.28756825956</v>
      </c>
      <c r="AL64" s="26">
        <v>-411.55858007180075</v>
      </c>
      <c r="AM64" s="16"/>
    </row>
    <row r="65" spans="1:39" x14ac:dyDescent="0.2">
      <c r="A65" s="104"/>
      <c r="B65" s="1" t="s">
        <v>45</v>
      </c>
      <c r="C65" s="26">
        <v>444</v>
      </c>
      <c r="D65" s="26">
        <v>1</v>
      </c>
      <c r="E65" s="26">
        <v>0</v>
      </c>
      <c r="F65" s="26">
        <v>-3</v>
      </c>
      <c r="G65" s="26">
        <v>0</v>
      </c>
      <c r="H65" s="16"/>
      <c r="I65" s="26">
        <v>314</v>
      </c>
      <c r="J65" s="26"/>
      <c r="K65" s="26">
        <v>86</v>
      </c>
      <c r="L65" s="26">
        <v>12</v>
      </c>
      <c r="M65" s="26">
        <v>17</v>
      </c>
      <c r="N65" s="26">
        <v>20</v>
      </c>
      <c r="O65" s="26">
        <v>1315</v>
      </c>
      <c r="P65" s="26">
        <v>1140</v>
      </c>
      <c r="Q65" s="26">
        <v>449</v>
      </c>
      <c r="R65" s="16"/>
      <c r="S65" s="27">
        <v>70.2</v>
      </c>
      <c r="T65" s="27">
        <v>97.11</v>
      </c>
      <c r="U65" s="27">
        <v>31.83</v>
      </c>
      <c r="W65" s="26">
        <v>107.38799999999999</v>
      </c>
      <c r="X65" s="26">
        <v>40.926000000000002</v>
      </c>
      <c r="Y65" s="26"/>
      <c r="Z65" s="26">
        <v>202.46400000000003</v>
      </c>
      <c r="AA65" s="26">
        <v>789.22200000000009</v>
      </c>
      <c r="AB65" s="26">
        <v>27.491327999999999</v>
      </c>
      <c r="AC65" s="26">
        <v>24.719304000000001</v>
      </c>
      <c r="AD65" s="26">
        <v>0</v>
      </c>
      <c r="AE65" s="26">
        <v>149.418432</v>
      </c>
      <c r="AF65" s="26">
        <v>242.29115400000001</v>
      </c>
      <c r="AG65" s="17"/>
      <c r="AH65" s="26">
        <v>-9.1757533688212938</v>
      </c>
      <c r="AI65" s="26">
        <v>10.745331376425856</v>
      </c>
      <c r="AJ65" s="26">
        <v>0</v>
      </c>
      <c r="AK65" s="26">
        <v>80.288138463878326</v>
      </c>
      <c r="AL65" s="26">
        <v>-27.184646760456296</v>
      </c>
      <c r="AM65" s="16"/>
    </row>
    <row r="66" spans="1:39" x14ac:dyDescent="0.2">
      <c r="A66" s="104"/>
      <c r="B66" s="1" t="s">
        <v>46</v>
      </c>
      <c r="C66" s="26">
        <v>36760</v>
      </c>
      <c r="D66" s="26">
        <v>6722</v>
      </c>
      <c r="E66" s="26">
        <v>7694</v>
      </c>
      <c r="F66" s="26">
        <v>-12623</v>
      </c>
      <c r="G66" s="26">
        <v>0</v>
      </c>
      <c r="H66" s="16"/>
      <c r="I66" s="26">
        <v>43119</v>
      </c>
      <c r="J66" s="26"/>
      <c r="K66" s="26">
        <v>8905</v>
      </c>
      <c r="L66" s="26">
        <v>8248</v>
      </c>
      <c r="M66" s="26">
        <v>2416</v>
      </c>
      <c r="N66" s="26">
        <v>1110</v>
      </c>
      <c r="O66" s="26">
        <v>95327</v>
      </c>
      <c r="P66" s="26">
        <v>76126</v>
      </c>
      <c r="Q66" s="26">
        <v>63799</v>
      </c>
      <c r="R66" s="16"/>
      <c r="S66" s="27">
        <v>83.47</v>
      </c>
      <c r="T66" s="27">
        <v>98.88</v>
      </c>
      <c r="U66" s="27">
        <v>17.47</v>
      </c>
      <c r="V66" s="17"/>
      <c r="W66" s="26">
        <v>27420.585200000001</v>
      </c>
      <c r="X66" s="26">
        <v>12697.816799999999</v>
      </c>
      <c r="Y66" s="26">
        <v>13078.4468</v>
      </c>
      <c r="Z66" s="26">
        <v>18346.366000000002</v>
      </c>
      <c r="AA66" s="26">
        <v>4582.7851999999993</v>
      </c>
      <c r="AB66" s="26">
        <v>6032.5287440000011</v>
      </c>
      <c r="AC66" s="26">
        <v>10767.748646399999</v>
      </c>
      <c r="AD66" s="26"/>
      <c r="AE66" s="26">
        <v>15704.489296000003</v>
      </c>
      <c r="AF66" s="26">
        <v>3450.8372555999995</v>
      </c>
      <c r="AH66" s="26">
        <v>-12319.102117925791</v>
      </c>
      <c r="AI66" s="26">
        <v>2269.5475698613495</v>
      </c>
      <c r="AJ66" s="26"/>
      <c r="AK66" s="26">
        <v>3425.913400041879</v>
      </c>
      <c r="AL66" s="26">
        <v>383.74070399552301</v>
      </c>
      <c r="AM66" s="16"/>
    </row>
    <row r="67" spans="1:39" x14ac:dyDescent="0.2">
      <c r="A67" s="104"/>
      <c r="B67" s="1" t="s">
        <v>47</v>
      </c>
      <c r="C67" s="26">
        <v>26782</v>
      </c>
      <c r="D67" s="26">
        <v>2269</v>
      </c>
      <c r="E67" s="26">
        <v>4651</v>
      </c>
      <c r="F67" s="26">
        <v>-9340</v>
      </c>
      <c r="G67" s="26">
        <v>0</v>
      </c>
      <c r="H67" s="16"/>
      <c r="I67" s="26">
        <v>35758</v>
      </c>
      <c r="J67" s="26"/>
      <c r="K67" s="26">
        <v>3760</v>
      </c>
      <c r="L67" s="26">
        <v>1831</v>
      </c>
      <c r="M67" s="26">
        <v>1236</v>
      </c>
      <c r="N67" s="26">
        <v>455</v>
      </c>
      <c r="O67" s="26">
        <v>67700</v>
      </c>
      <c r="P67" s="26">
        <v>61582</v>
      </c>
      <c r="Q67" s="26">
        <v>43041</v>
      </c>
      <c r="R67" s="16"/>
      <c r="S67" s="27">
        <v>93.92</v>
      </c>
      <c r="T67" s="27">
        <v>85.18</v>
      </c>
      <c r="U67" s="27">
        <v>19.989999999999998</v>
      </c>
      <c r="W67" s="26">
        <v>11300.297000000002</v>
      </c>
      <c r="X67" s="26">
        <v>5653.2276000000002</v>
      </c>
      <c r="Y67" s="26">
        <v>21935.508399999999</v>
      </c>
      <c r="Z67" s="26">
        <v>13948.322999999999</v>
      </c>
      <c r="AA67" s="26">
        <v>8744.6439999999984</v>
      </c>
      <c r="AB67" s="26">
        <v>4893.0286010000009</v>
      </c>
      <c r="AC67" s="26">
        <v>5834.1308832000004</v>
      </c>
      <c r="AD67" s="26">
        <v>899.3558443999998</v>
      </c>
      <c r="AE67" s="26">
        <v>11284.193306999998</v>
      </c>
      <c r="AF67" s="26">
        <v>3104.3486199999993</v>
      </c>
      <c r="AG67" s="16"/>
      <c r="AH67" s="26">
        <v>-2291.2562317474158</v>
      </c>
      <c r="AI67" s="26">
        <v>2240.0308960271786</v>
      </c>
      <c r="AJ67" s="26">
        <v>-13046.378528486262</v>
      </c>
      <c r="AK67" s="26">
        <v>2416.3975870147706</v>
      </c>
      <c r="AL67" s="26">
        <v>-2455.1524494830128</v>
      </c>
      <c r="AM67" s="16"/>
    </row>
    <row r="68" spans="1:39" x14ac:dyDescent="0.2">
      <c r="A68" s="104"/>
      <c r="B68" s="1" t="s">
        <v>48</v>
      </c>
      <c r="C68" s="26">
        <v>1384</v>
      </c>
      <c r="D68" s="26">
        <v>50</v>
      </c>
      <c r="E68" s="26">
        <v>0</v>
      </c>
      <c r="F68" s="26">
        <v>0</v>
      </c>
      <c r="G68" s="26">
        <v>21</v>
      </c>
      <c r="H68" s="17"/>
      <c r="I68" s="26">
        <v>1141</v>
      </c>
      <c r="J68" s="26"/>
      <c r="K68" s="26">
        <v>179</v>
      </c>
      <c r="L68" s="26">
        <v>22</v>
      </c>
      <c r="M68" s="26">
        <v>17</v>
      </c>
      <c r="N68" s="26">
        <v>55</v>
      </c>
      <c r="O68" s="26">
        <v>3333</v>
      </c>
      <c r="P68" s="26">
        <v>2749</v>
      </c>
      <c r="Q68" s="26">
        <v>1414</v>
      </c>
      <c r="R68" s="16"/>
      <c r="S68" s="27">
        <v>68.319999999999993</v>
      </c>
      <c r="T68" s="27">
        <v>94.43</v>
      </c>
      <c r="U68" s="27">
        <v>35.479999999999997</v>
      </c>
      <c r="V68" s="17"/>
      <c r="W68" s="26">
        <v>487.12279999999998</v>
      </c>
      <c r="X68" s="26">
        <v>57.179200000000002</v>
      </c>
      <c r="Y68" s="26">
        <v>31.613499999999998</v>
      </c>
      <c r="Z68" s="26">
        <v>40.135399999999997</v>
      </c>
      <c r="AA68" s="26">
        <v>2132.9490999999998</v>
      </c>
      <c r="AB68" s="26">
        <v>272.3016452</v>
      </c>
      <c r="AC68" s="26">
        <v>41.2262032</v>
      </c>
      <c r="AD68" s="26">
        <v>16.7235415</v>
      </c>
      <c r="AE68" s="26">
        <v>28.777081799999998</v>
      </c>
      <c r="AF68" s="26">
        <v>1023.8155679999998</v>
      </c>
      <c r="AG68" s="17"/>
      <c r="AH68" s="26">
        <v>65.643487624242425</v>
      </c>
      <c r="AI68" s="26">
        <v>16.968360775757578</v>
      </c>
      <c r="AJ68" s="26">
        <v>3.3117536212121217</v>
      </c>
      <c r="AK68" s="26">
        <v>11.749942406060606</v>
      </c>
      <c r="AL68" s="26">
        <v>118.92807103030302</v>
      </c>
      <c r="AM68" s="16"/>
    </row>
    <row r="69" spans="1:39" x14ac:dyDescent="0.2">
      <c r="A69" s="104"/>
      <c r="B69" s="1" t="s">
        <v>49</v>
      </c>
      <c r="C69" s="26">
        <v>50027</v>
      </c>
      <c r="D69" s="26">
        <v>3143</v>
      </c>
      <c r="E69" s="26">
        <v>10070</v>
      </c>
      <c r="F69" s="26">
        <v>-6032</v>
      </c>
      <c r="G69" s="26">
        <v>0</v>
      </c>
      <c r="I69" s="26">
        <v>57565</v>
      </c>
      <c r="J69" s="26"/>
      <c r="K69" s="26">
        <v>1372</v>
      </c>
      <c r="L69" s="26">
        <v>4616</v>
      </c>
      <c r="M69" s="26">
        <v>1126</v>
      </c>
      <c r="N69" s="26">
        <v>4593</v>
      </c>
      <c r="O69" s="26">
        <v>108329</v>
      </c>
      <c r="P69" s="26">
        <v>88095</v>
      </c>
      <c r="Q69" s="26">
        <v>69272</v>
      </c>
      <c r="R69" s="17"/>
      <c r="S69" s="27">
        <v>81.319999999999993</v>
      </c>
      <c r="T69" s="27">
        <v>82.21</v>
      </c>
      <c r="U69" s="27">
        <v>33.15</v>
      </c>
      <c r="W69" s="26">
        <v>39528.226499999997</v>
      </c>
      <c r="X69" s="26">
        <v>8201.6445000000003</v>
      </c>
      <c r="Y69" s="26">
        <v>16103.766000000001</v>
      </c>
      <c r="Z69" s="26">
        <v>16368.050999999999</v>
      </c>
      <c r="AA69" s="26">
        <v>7893.3120000000008</v>
      </c>
      <c r="AB69" s="26">
        <v>17906.286604500001</v>
      </c>
      <c r="AC69" s="26">
        <v>6954.9945360000011</v>
      </c>
      <c r="AD69" s="26">
        <v>4557.3657780000012</v>
      </c>
      <c r="AE69" s="26">
        <v>14649.405644999997</v>
      </c>
      <c r="AF69" s="26">
        <v>3315.1910400000006</v>
      </c>
      <c r="AG69" s="17"/>
      <c r="AH69" s="26">
        <v>-7370.4103659142002</v>
      </c>
      <c r="AI69" s="26">
        <v>1710.375663823575</v>
      </c>
      <c r="AJ69" s="26">
        <v>-5740.3391611391044</v>
      </c>
      <c r="AK69" s="26">
        <v>4182.7011718487647</v>
      </c>
      <c r="AL69" s="26">
        <v>-1732.2617091622742</v>
      </c>
      <c r="AM69" s="16"/>
    </row>
    <row r="70" spans="1:39" x14ac:dyDescent="0.2">
      <c r="A70" s="104"/>
      <c r="B70" s="1" t="s">
        <v>50</v>
      </c>
      <c r="C70" s="26">
        <v>6054</v>
      </c>
      <c r="D70" s="26">
        <v>512</v>
      </c>
      <c r="E70" s="26">
        <v>0</v>
      </c>
      <c r="F70" s="26">
        <v>-565</v>
      </c>
      <c r="G70" s="26">
        <v>0</v>
      </c>
      <c r="H70" s="17"/>
      <c r="I70" s="26">
        <v>6077</v>
      </c>
      <c r="J70" s="26"/>
      <c r="K70" s="26">
        <v>342</v>
      </c>
      <c r="L70" s="26">
        <v>213</v>
      </c>
      <c r="M70" s="26">
        <v>182</v>
      </c>
      <c r="N70" s="26">
        <v>317</v>
      </c>
      <c r="O70" s="26">
        <v>14888</v>
      </c>
      <c r="P70" s="26">
        <v>12640</v>
      </c>
      <c r="Q70" s="26">
        <v>7131</v>
      </c>
      <c r="R70" s="18"/>
      <c r="S70" s="27">
        <v>86.18</v>
      </c>
      <c r="T70" s="27">
        <v>97.24</v>
      </c>
      <c r="U70" s="27">
        <v>16.2</v>
      </c>
      <c r="V70" s="17"/>
      <c r="W70" s="26">
        <v>2849.0559999999996</v>
      </c>
      <c r="X70" s="26">
        <v>1298.1279999999999</v>
      </c>
      <c r="Y70" s="26">
        <v>345.07199999999995</v>
      </c>
      <c r="Z70" s="26">
        <v>6665.0719999999992</v>
      </c>
      <c r="AA70" s="26">
        <v>1482.672</v>
      </c>
      <c r="AB70" s="26">
        <v>1079.7922239999998</v>
      </c>
      <c r="AC70" s="26">
        <v>754.21236799999986</v>
      </c>
      <c r="AD70" s="26">
        <v>118.01462399999998</v>
      </c>
      <c r="AE70" s="26">
        <v>3612.4690239999995</v>
      </c>
      <c r="AF70" s="26">
        <v>486.31641599999995</v>
      </c>
      <c r="AG70" s="18"/>
      <c r="AH70" s="26">
        <v>-284.8382391918322</v>
      </c>
      <c r="AI70" s="26">
        <v>132.43974790327781</v>
      </c>
      <c r="AJ70" s="26">
        <v>-47.266705392799551</v>
      </c>
      <c r="AK70" s="26">
        <v>420.05711964750151</v>
      </c>
      <c r="AL70" s="26">
        <v>-223.84841688554539</v>
      </c>
      <c r="AM70" s="16"/>
    </row>
    <row r="71" spans="1:39" x14ac:dyDescent="0.2">
      <c r="A71" s="105"/>
      <c r="B71" s="1" t="s">
        <v>51</v>
      </c>
      <c r="C71" s="26">
        <v>19791</v>
      </c>
      <c r="D71" s="26">
        <v>2045</v>
      </c>
      <c r="E71" s="26">
        <v>1013</v>
      </c>
      <c r="F71" s="26">
        <v>-14</v>
      </c>
      <c r="G71" s="26">
        <v>0</v>
      </c>
      <c r="I71" s="26">
        <v>18232</v>
      </c>
      <c r="J71" s="26"/>
      <c r="K71" s="26">
        <v>1016</v>
      </c>
      <c r="L71" s="26">
        <v>1447</v>
      </c>
      <c r="M71" s="26">
        <v>926</v>
      </c>
      <c r="N71" s="26">
        <v>1243</v>
      </c>
      <c r="O71" s="26">
        <v>41592</v>
      </c>
      <c r="P71" s="26">
        <v>31678</v>
      </c>
      <c r="Q71" s="26">
        <v>22863</v>
      </c>
      <c r="S71" s="27">
        <v>77</v>
      </c>
      <c r="T71" s="27">
        <v>100</v>
      </c>
      <c r="U71" s="27">
        <v>23</v>
      </c>
      <c r="W71" s="26">
        <v>10913.071000000002</v>
      </c>
      <c r="X71" s="26">
        <v>4152.9857999999995</v>
      </c>
      <c r="Y71" s="26">
        <v>1514.2084</v>
      </c>
      <c r="Z71" s="26">
        <v>8565.7312000000002</v>
      </c>
      <c r="AA71" s="26">
        <v>6528.8357999999998</v>
      </c>
      <c r="AB71" s="26">
        <v>5947.6236950000011</v>
      </c>
      <c r="AC71" s="26">
        <v>3775.0640921999993</v>
      </c>
      <c r="AD71" s="26">
        <v>710.16373959999999</v>
      </c>
      <c r="AE71" s="26">
        <v>6107.3663456000004</v>
      </c>
      <c r="AF71" s="26">
        <v>2937.9761100000001</v>
      </c>
      <c r="AG71" s="17"/>
      <c r="AH71" s="26">
        <v>-51.259317911136961</v>
      </c>
      <c r="AI71" s="26">
        <v>1492.1800196523943</v>
      </c>
      <c r="AJ71" s="26">
        <v>-122.19216175603</v>
      </c>
      <c r="AK71" s="26">
        <v>1398.809112824466</v>
      </c>
      <c r="AL71" s="26">
        <v>-650.90571572129272</v>
      </c>
      <c r="AM71" s="16"/>
    </row>
    <row r="72" spans="1:39" x14ac:dyDescent="0.2">
      <c r="B72" s="4"/>
      <c r="C72" s="4"/>
      <c r="D72" s="4"/>
      <c r="E72" s="4"/>
      <c r="F72" s="4"/>
      <c r="G72" s="4"/>
      <c r="H72" s="21"/>
      <c r="I72" s="4"/>
      <c r="J72" s="4"/>
      <c r="K72" s="4"/>
      <c r="L72" s="4"/>
      <c r="M72" s="4"/>
      <c r="N72" s="4"/>
      <c r="O72" s="4"/>
      <c r="P72" s="4"/>
      <c r="Q72" s="4"/>
      <c r="R72" s="21"/>
      <c r="S72" s="4"/>
      <c r="T72" s="4"/>
      <c r="U72" s="4"/>
      <c r="V72" s="21"/>
      <c r="W72" s="3"/>
      <c r="X72" s="3"/>
      <c r="Y72" s="4"/>
      <c r="Z72" s="4"/>
      <c r="AA72" s="4"/>
      <c r="AB72" s="3"/>
      <c r="AC72" s="4"/>
      <c r="AD72" s="4"/>
      <c r="AE72" s="3"/>
      <c r="AF72" s="4"/>
      <c r="AG72" s="6"/>
      <c r="AH72" s="4"/>
      <c r="AI72" s="4"/>
      <c r="AJ72" s="4"/>
      <c r="AK72" s="4"/>
      <c r="AL72" s="4"/>
      <c r="AM72" s="6"/>
    </row>
    <row r="73" spans="1:39" x14ac:dyDescent="0.2">
      <c r="A73" s="25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6"/>
      <c r="W73" s="19"/>
      <c r="X73" s="19"/>
      <c r="Y73" s="20"/>
      <c r="Z73" s="20"/>
      <c r="AA73" s="20"/>
      <c r="AB73" s="19"/>
      <c r="AC73" s="20"/>
      <c r="AD73" s="20"/>
      <c r="AE73" s="19"/>
      <c r="AF73" s="20"/>
      <c r="AG73" s="19"/>
      <c r="AH73" s="20"/>
      <c r="AI73" s="20"/>
      <c r="AJ73" s="20"/>
      <c r="AK73" s="20"/>
      <c r="AL73" s="20"/>
      <c r="AM73" s="19"/>
    </row>
  </sheetData>
  <mergeCells count="14">
    <mergeCell ref="AB39:AF39"/>
    <mergeCell ref="AH39:AL39"/>
    <mergeCell ref="A5:A36"/>
    <mergeCell ref="A39:A71"/>
    <mergeCell ref="C39:G39"/>
    <mergeCell ref="I39:Q39"/>
    <mergeCell ref="S39:U39"/>
    <mergeCell ref="W39:AA39"/>
    <mergeCell ref="AH4:AL4"/>
    <mergeCell ref="C4:G4"/>
    <mergeCell ref="I4:Q4"/>
    <mergeCell ref="S4:U4"/>
    <mergeCell ref="W4:AA4"/>
    <mergeCell ref="AB4:AF4"/>
  </mergeCells>
  <hyperlinks>
    <hyperlink ref="B2" location="Overview!A1" display="Back to overview" xr:uid="{CDC05D78-54C5-40AE-9181-B2ABF1471474}"/>
  </hyperlink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D4414-D627-4B4D-B33A-1A142883A926}">
  <dimension ref="A1:AB27"/>
  <sheetViews>
    <sheetView zoomScale="90" zoomScaleNormal="90" workbookViewId="0"/>
  </sheetViews>
  <sheetFormatPr baseColWidth="10" defaultColWidth="0" defaultRowHeight="15" zeroHeight="1" x14ac:dyDescent="0.2"/>
  <cols>
    <col min="1" max="1" width="2.6640625" customWidth="1"/>
    <col min="2" max="2" width="26.6640625" customWidth="1"/>
    <col min="3" max="3" width="12.6640625" customWidth="1"/>
    <col min="4" max="4" width="12.5" customWidth="1"/>
    <col min="5" max="13" width="12.6640625" customWidth="1"/>
    <col min="14" max="14" width="7.6640625" customWidth="1"/>
    <col min="15" max="15" width="8" hidden="1"/>
    <col min="16" max="16" width="8.33203125" hidden="1"/>
    <col min="17" max="17" width="7.1640625" hidden="1"/>
    <col min="18" max="18" width="7.6640625" hidden="1"/>
    <col min="19" max="19" width="8.33203125" hidden="1"/>
    <col min="20" max="22" width="7.6640625" hidden="1"/>
    <col min="23" max="23" width="8" hidden="1"/>
    <col min="24" max="24" width="7.6640625" hidden="1"/>
    <col min="25" max="25" width="8.33203125" hidden="1"/>
    <col min="26" max="26" width="7.1640625" hidden="1"/>
    <col min="27" max="28" width="8.33203125" hidden="1"/>
  </cols>
  <sheetData>
    <row r="1" spans="1:17" x14ac:dyDescent="0.2">
      <c r="A1" s="60"/>
      <c r="B1" s="2"/>
      <c r="C1" s="61"/>
      <c r="D1" s="61"/>
      <c r="E1" s="61"/>
      <c r="F1" s="61"/>
      <c r="G1" s="62"/>
      <c r="H1" s="63"/>
      <c r="I1" s="2"/>
      <c r="J1" s="62"/>
      <c r="K1" s="62"/>
      <c r="L1" s="75"/>
      <c r="M1" s="2"/>
      <c r="N1" s="39"/>
    </row>
    <row r="2" spans="1:17" ht="16" x14ac:dyDescent="0.2">
      <c r="A2" s="64"/>
      <c r="B2" s="74" t="s">
        <v>186</v>
      </c>
      <c r="C2" s="75"/>
      <c r="D2" s="75"/>
      <c r="E2" s="75"/>
      <c r="F2" s="75"/>
      <c r="G2" s="75"/>
      <c r="H2" s="75"/>
      <c r="I2" s="2"/>
      <c r="J2" s="75"/>
      <c r="K2" s="75"/>
      <c r="L2" s="75"/>
      <c r="M2" s="2"/>
      <c r="N2" s="76"/>
    </row>
    <row r="3" spans="1:17" ht="16" x14ac:dyDescent="0.2">
      <c r="A3" s="64"/>
      <c r="B3" s="106" t="s">
        <v>211</v>
      </c>
      <c r="C3" s="106"/>
      <c r="D3" s="106"/>
      <c r="E3" s="106"/>
      <c r="F3" s="106"/>
      <c r="G3" s="106"/>
      <c r="H3" s="106"/>
      <c r="I3" s="77"/>
      <c r="J3" s="107" t="s">
        <v>210</v>
      </c>
      <c r="K3" s="107"/>
      <c r="L3" s="107"/>
      <c r="M3" s="107"/>
      <c r="N3" s="51"/>
    </row>
    <row r="4" spans="1:17" ht="50" customHeight="1" x14ac:dyDescent="0.2">
      <c r="A4" s="41"/>
      <c r="B4" s="37" t="s">
        <v>9</v>
      </c>
      <c r="C4" s="65" t="s">
        <v>204</v>
      </c>
      <c r="D4" s="65" t="s">
        <v>205</v>
      </c>
      <c r="E4" s="65" t="s">
        <v>206</v>
      </c>
      <c r="F4" s="65" t="s">
        <v>207</v>
      </c>
      <c r="G4" s="65" t="s">
        <v>208</v>
      </c>
      <c r="H4" s="65" t="s">
        <v>209</v>
      </c>
      <c r="I4" s="78"/>
      <c r="J4" s="65" t="s">
        <v>212</v>
      </c>
      <c r="K4" s="65" t="s">
        <v>213</v>
      </c>
      <c r="L4" s="65" t="s">
        <v>214</v>
      </c>
      <c r="M4" s="65" t="s">
        <v>215</v>
      </c>
      <c r="N4" s="42"/>
      <c r="O4" s="43"/>
      <c r="P4" s="43"/>
      <c r="Q4" s="43"/>
    </row>
    <row r="5" spans="1:17" ht="16" x14ac:dyDescent="0.2">
      <c r="A5" s="44"/>
      <c r="B5" s="38" t="s">
        <v>164</v>
      </c>
      <c r="C5" s="57" t="s">
        <v>22</v>
      </c>
      <c r="D5" s="58" t="s">
        <v>22</v>
      </c>
      <c r="E5" s="58" t="s">
        <v>22</v>
      </c>
      <c r="F5" s="58" t="s">
        <v>22</v>
      </c>
      <c r="G5" s="58" t="s">
        <v>22</v>
      </c>
      <c r="H5" s="58">
        <v>544.52</v>
      </c>
      <c r="I5" s="79"/>
      <c r="J5" s="58">
        <v>330.7</v>
      </c>
      <c r="K5" s="58">
        <v>338.21</v>
      </c>
      <c r="L5" s="58" t="s">
        <v>22</v>
      </c>
      <c r="M5" s="58">
        <v>458.02</v>
      </c>
      <c r="N5" s="45"/>
    </row>
    <row r="6" spans="1:17" ht="16" x14ac:dyDescent="0.2">
      <c r="B6" s="38" t="s">
        <v>165</v>
      </c>
      <c r="C6" s="57" t="s">
        <v>22</v>
      </c>
      <c r="D6" s="58" t="s">
        <v>22</v>
      </c>
      <c r="E6" s="58" t="s">
        <v>22</v>
      </c>
      <c r="F6" s="58" t="s">
        <v>22</v>
      </c>
      <c r="G6" s="58" t="s">
        <v>22</v>
      </c>
      <c r="H6" s="58">
        <f>7064.27</f>
        <v>7064.27</v>
      </c>
      <c r="I6" s="80"/>
      <c r="J6" s="57" t="s">
        <v>22</v>
      </c>
      <c r="K6" s="57" t="s">
        <v>22</v>
      </c>
      <c r="L6" s="57" t="s">
        <v>22</v>
      </c>
      <c r="M6" s="57" t="s">
        <v>22</v>
      </c>
      <c r="N6" s="45"/>
    </row>
    <row r="7" spans="1:17" x14ac:dyDescent="0.2">
      <c r="A7" s="46"/>
      <c r="B7" s="38" t="s">
        <v>166</v>
      </c>
      <c r="C7" s="57" t="s">
        <v>22</v>
      </c>
      <c r="D7" s="57" t="s">
        <v>22</v>
      </c>
      <c r="E7" s="57" t="s">
        <v>22</v>
      </c>
      <c r="F7" s="57" t="s">
        <v>22</v>
      </c>
      <c r="G7" s="57" t="s">
        <v>22</v>
      </c>
      <c r="H7" s="57" t="s">
        <v>22</v>
      </c>
      <c r="I7" s="81"/>
      <c r="J7" s="57" t="s">
        <v>22</v>
      </c>
      <c r="K7" s="57" t="s">
        <v>22</v>
      </c>
      <c r="L7" s="57" t="s">
        <v>22</v>
      </c>
      <c r="M7" s="57" t="s">
        <v>22</v>
      </c>
      <c r="N7" s="47"/>
    </row>
    <row r="8" spans="1:17" ht="16" x14ac:dyDescent="0.2">
      <c r="A8" s="46"/>
      <c r="B8" s="38" t="s">
        <v>167</v>
      </c>
      <c r="C8" s="57" t="s">
        <v>22</v>
      </c>
      <c r="D8" s="58" t="s">
        <v>22</v>
      </c>
      <c r="E8" s="58" t="s">
        <v>22</v>
      </c>
      <c r="F8" s="58" t="s">
        <v>22</v>
      </c>
      <c r="G8" s="58" t="s">
        <v>22</v>
      </c>
      <c r="H8" s="58">
        <f>329.5</f>
        <v>329.5</v>
      </c>
      <c r="I8" s="79"/>
      <c r="J8" s="58">
        <v>317.61</v>
      </c>
      <c r="K8" s="58" t="s">
        <v>22</v>
      </c>
      <c r="L8" s="58" t="s">
        <v>22</v>
      </c>
      <c r="M8" s="57" t="s">
        <v>22</v>
      </c>
      <c r="N8" s="47"/>
    </row>
    <row r="9" spans="1:17" ht="16" x14ac:dyDescent="0.2">
      <c r="A9" s="46"/>
      <c r="B9" s="38" t="s">
        <v>168</v>
      </c>
      <c r="C9" s="57" t="s">
        <v>22</v>
      </c>
      <c r="D9" s="58" t="s">
        <v>22</v>
      </c>
      <c r="E9" s="58" t="s">
        <v>22</v>
      </c>
      <c r="F9" s="58">
        <v>1100</v>
      </c>
      <c r="G9" s="58" t="s">
        <v>22</v>
      </c>
      <c r="H9" s="58">
        <v>1100</v>
      </c>
      <c r="I9" s="82"/>
      <c r="J9" s="58">
        <v>1100</v>
      </c>
      <c r="K9" s="58">
        <v>1100</v>
      </c>
      <c r="L9" s="58">
        <v>1100</v>
      </c>
      <c r="M9" s="58" t="s">
        <v>22</v>
      </c>
      <c r="N9" s="47"/>
    </row>
    <row r="10" spans="1:17" ht="16" x14ac:dyDescent="0.2">
      <c r="A10" s="48"/>
      <c r="B10" s="38" t="s">
        <v>169</v>
      </c>
      <c r="C10" s="57">
        <v>841.38</v>
      </c>
      <c r="D10" s="58" t="s">
        <v>22</v>
      </c>
      <c r="E10" s="58" t="s">
        <v>22</v>
      </c>
      <c r="F10" s="58">
        <v>6856.21</v>
      </c>
      <c r="G10" s="58" t="s">
        <v>22</v>
      </c>
      <c r="H10" s="58">
        <f>C10+F10</f>
        <v>7697.59</v>
      </c>
      <c r="I10" s="83"/>
      <c r="J10" s="58">
        <v>7139.72</v>
      </c>
      <c r="K10" s="58">
        <v>6793.32</v>
      </c>
      <c r="L10" s="58">
        <v>6539.82</v>
      </c>
      <c r="M10" s="58">
        <v>7044.17</v>
      </c>
    </row>
    <row r="11" spans="1:17" ht="16" x14ac:dyDescent="0.2">
      <c r="A11" s="46"/>
      <c r="B11" s="38" t="s">
        <v>170</v>
      </c>
      <c r="C11" s="57" t="s">
        <v>22</v>
      </c>
      <c r="D11" s="58" t="s">
        <v>22</v>
      </c>
      <c r="E11" s="58" t="s">
        <v>22</v>
      </c>
      <c r="F11" s="58" t="s">
        <v>22</v>
      </c>
      <c r="G11" s="58" t="s">
        <v>22</v>
      </c>
      <c r="H11" s="58">
        <f>475</f>
        <v>475</v>
      </c>
      <c r="I11" s="83"/>
      <c r="J11" s="58">
        <f>475</f>
        <v>475</v>
      </c>
      <c r="K11" s="58">
        <v>450</v>
      </c>
      <c r="L11" s="58"/>
      <c r="M11" s="58" t="s">
        <v>22</v>
      </c>
      <c r="N11" s="45"/>
    </row>
    <row r="12" spans="1:17" x14ac:dyDescent="0.2">
      <c r="A12" s="46"/>
      <c r="B12" s="38" t="s">
        <v>171</v>
      </c>
      <c r="C12" s="57" t="s">
        <v>22</v>
      </c>
      <c r="D12" s="57" t="s">
        <v>22</v>
      </c>
      <c r="E12" s="57" t="s">
        <v>22</v>
      </c>
      <c r="F12" s="57" t="s">
        <v>22</v>
      </c>
      <c r="G12" s="57" t="s">
        <v>22</v>
      </c>
      <c r="H12" s="57" t="s">
        <v>22</v>
      </c>
      <c r="I12" s="84"/>
      <c r="J12" s="57" t="s">
        <v>22</v>
      </c>
      <c r="K12" s="58">
        <v>2794.72</v>
      </c>
      <c r="L12" s="58">
        <f>910.26</f>
        <v>910.26</v>
      </c>
      <c r="M12" s="57" t="s">
        <v>22</v>
      </c>
    </row>
    <row r="13" spans="1:17" ht="16" x14ac:dyDescent="0.2">
      <c r="A13" s="48"/>
      <c r="B13" s="38" t="s">
        <v>172</v>
      </c>
      <c r="C13" s="57">
        <v>470.36</v>
      </c>
      <c r="D13" s="58" t="s">
        <v>22</v>
      </c>
      <c r="E13" s="58" t="s">
        <v>22</v>
      </c>
      <c r="F13" s="58">
        <v>10804.66</v>
      </c>
      <c r="G13" s="58" t="s">
        <v>22</v>
      </c>
      <c r="H13" s="58">
        <v>11275.02</v>
      </c>
      <c r="I13" s="84"/>
      <c r="J13" s="57" t="s">
        <v>22</v>
      </c>
      <c r="K13" s="57" t="s">
        <v>22</v>
      </c>
      <c r="L13" s="57" t="s">
        <v>22</v>
      </c>
      <c r="M13" s="57" t="s">
        <v>22</v>
      </c>
      <c r="N13" s="49"/>
    </row>
    <row r="14" spans="1:17" ht="16" x14ac:dyDescent="0.2">
      <c r="A14" s="46"/>
      <c r="B14" s="38" t="s">
        <v>173</v>
      </c>
      <c r="C14" s="57" t="s">
        <v>22</v>
      </c>
      <c r="D14" s="58" t="s">
        <v>22</v>
      </c>
      <c r="E14" s="58" t="s">
        <v>22</v>
      </c>
      <c r="F14" s="58" t="s">
        <v>22</v>
      </c>
      <c r="G14" s="58" t="s">
        <v>22</v>
      </c>
      <c r="H14" s="58">
        <f>110.28</f>
        <v>110.28</v>
      </c>
      <c r="I14" s="82"/>
      <c r="J14" s="58">
        <f>95.09</f>
        <v>95.09</v>
      </c>
      <c r="K14" s="58">
        <v>89.71</v>
      </c>
      <c r="L14" s="58">
        <f>84.12</f>
        <v>84.12</v>
      </c>
      <c r="M14" s="57" t="s">
        <v>22</v>
      </c>
      <c r="N14" s="49"/>
    </row>
    <row r="15" spans="1:17" x14ac:dyDescent="0.2">
      <c r="A15" s="44"/>
      <c r="B15" s="38" t="s">
        <v>35</v>
      </c>
      <c r="C15" s="57" t="s">
        <v>22</v>
      </c>
      <c r="D15" s="57" t="s">
        <v>22</v>
      </c>
      <c r="E15" s="57" t="s">
        <v>22</v>
      </c>
      <c r="F15" s="57" t="s">
        <v>22</v>
      </c>
      <c r="G15" s="57" t="s">
        <v>22</v>
      </c>
      <c r="H15" s="57" t="s">
        <v>22</v>
      </c>
      <c r="I15" s="84"/>
      <c r="J15" s="57" t="s">
        <v>22</v>
      </c>
      <c r="K15" s="57" t="s">
        <v>22</v>
      </c>
      <c r="L15" s="57" t="s">
        <v>22</v>
      </c>
      <c r="M15" s="57" t="s">
        <v>22</v>
      </c>
      <c r="N15" s="45"/>
    </row>
    <row r="16" spans="1:17" x14ac:dyDescent="0.2">
      <c r="A16" s="44"/>
      <c r="B16" s="38" t="s">
        <v>174</v>
      </c>
      <c r="C16" s="57" t="s">
        <v>22</v>
      </c>
      <c r="D16" s="57" t="s">
        <v>22</v>
      </c>
      <c r="E16" s="57" t="s">
        <v>22</v>
      </c>
      <c r="F16" s="57" t="s">
        <v>22</v>
      </c>
      <c r="G16" s="57" t="s">
        <v>22</v>
      </c>
      <c r="H16" s="57" t="s">
        <v>22</v>
      </c>
      <c r="I16" s="80"/>
      <c r="J16" s="57" t="s">
        <v>22</v>
      </c>
      <c r="K16" s="57" t="s">
        <v>22</v>
      </c>
      <c r="L16" s="57" t="s">
        <v>22</v>
      </c>
      <c r="M16" s="57" t="s">
        <v>22</v>
      </c>
    </row>
    <row r="17" spans="1:14" ht="16" x14ac:dyDescent="0.2">
      <c r="A17" s="44"/>
      <c r="B17" s="38" t="s">
        <v>175</v>
      </c>
      <c r="C17" s="57" t="s">
        <v>22</v>
      </c>
      <c r="D17" s="58" t="s">
        <v>22</v>
      </c>
      <c r="E17" s="58" t="s">
        <v>22</v>
      </c>
      <c r="F17" s="58" t="s">
        <v>22</v>
      </c>
      <c r="G17" s="58" t="s">
        <v>22</v>
      </c>
      <c r="H17" s="58">
        <f>220</f>
        <v>220</v>
      </c>
      <c r="I17" s="83"/>
      <c r="J17" s="58">
        <f>301.7</f>
        <v>301.7</v>
      </c>
      <c r="K17" s="58">
        <v>183.08</v>
      </c>
      <c r="L17" s="58">
        <f>198.14</f>
        <v>198.14</v>
      </c>
      <c r="M17" s="57" t="s">
        <v>22</v>
      </c>
      <c r="N17" s="45"/>
    </row>
    <row r="18" spans="1:14" ht="16" x14ac:dyDescent="0.2">
      <c r="B18" s="38" t="s">
        <v>176</v>
      </c>
      <c r="C18" s="57" t="s">
        <v>22</v>
      </c>
      <c r="D18" s="58" t="s">
        <v>22</v>
      </c>
      <c r="E18" s="58" t="s">
        <v>22</v>
      </c>
      <c r="F18" s="58" t="s">
        <v>22</v>
      </c>
      <c r="G18" s="58" t="s">
        <v>22</v>
      </c>
      <c r="H18" s="58">
        <f>115.95</f>
        <v>115.95</v>
      </c>
      <c r="I18" s="83"/>
      <c r="J18" s="58">
        <f>150</f>
        <v>150</v>
      </c>
      <c r="K18" s="58">
        <v>244.35</v>
      </c>
      <c r="L18" s="58">
        <f>201.95</f>
        <v>201.95</v>
      </c>
      <c r="M18" s="57" t="s">
        <v>22</v>
      </c>
      <c r="N18" s="45"/>
    </row>
    <row r="19" spans="1:14" ht="16" x14ac:dyDescent="0.2">
      <c r="A19" s="46"/>
      <c r="B19" s="38" t="s">
        <v>177</v>
      </c>
      <c r="C19" s="57" t="s">
        <v>22</v>
      </c>
      <c r="D19" s="58" t="s">
        <v>22</v>
      </c>
      <c r="E19" s="58" t="s">
        <v>22</v>
      </c>
      <c r="F19" s="58" t="s">
        <v>22</v>
      </c>
      <c r="G19" s="58" t="s">
        <v>22</v>
      </c>
      <c r="H19" s="58">
        <f>208.31</f>
        <v>208.31</v>
      </c>
      <c r="I19" s="83"/>
      <c r="J19" s="58">
        <f>218.5</f>
        <v>218.5</v>
      </c>
      <c r="K19" s="58">
        <v>190.87</v>
      </c>
      <c r="L19" s="58">
        <f>43</f>
        <v>43</v>
      </c>
      <c r="M19" s="57" t="s">
        <v>22</v>
      </c>
      <c r="N19" s="45"/>
    </row>
    <row r="20" spans="1:14" ht="16" x14ac:dyDescent="0.2">
      <c r="A20" s="50"/>
      <c r="B20" s="38" t="s">
        <v>178</v>
      </c>
      <c r="C20" s="57">
        <v>1623.05</v>
      </c>
      <c r="D20" s="58" t="s">
        <v>22</v>
      </c>
      <c r="E20" s="58">
        <v>1990.38</v>
      </c>
      <c r="F20" s="58">
        <v>6060.27</v>
      </c>
      <c r="G20" s="58">
        <v>0.84</v>
      </c>
      <c r="H20" s="58">
        <f>SUM(C20:G20)</f>
        <v>9674.5400000000009</v>
      </c>
      <c r="I20" s="79"/>
      <c r="J20" s="58">
        <v>8949</v>
      </c>
      <c r="K20" s="58">
        <v>8081</v>
      </c>
      <c r="L20" s="58">
        <v>6608</v>
      </c>
      <c r="M20" s="58">
        <v>6066.8700000000008</v>
      </c>
      <c r="N20" s="45"/>
    </row>
    <row r="21" spans="1:14" ht="16" x14ac:dyDescent="0.2">
      <c r="A21" s="44"/>
      <c r="B21" s="38" t="s">
        <v>179</v>
      </c>
      <c r="C21" s="57" t="s">
        <v>22</v>
      </c>
      <c r="D21" s="58" t="s">
        <v>22</v>
      </c>
      <c r="E21" s="58" t="s">
        <v>22</v>
      </c>
      <c r="F21" s="58" t="s">
        <v>22</v>
      </c>
      <c r="G21" s="58" t="s">
        <v>22</v>
      </c>
      <c r="H21" s="58">
        <f>29.31</f>
        <v>29.31</v>
      </c>
      <c r="I21" s="79"/>
      <c r="J21" s="58">
        <f>32.42</f>
        <v>32.42</v>
      </c>
      <c r="K21" s="57">
        <v>20.64</v>
      </c>
      <c r="L21" s="57" t="s">
        <v>22</v>
      </c>
      <c r="M21" s="57" t="s">
        <v>22</v>
      </c>
      <c r="N21" s="45"/>
    </row>
    <row r="22" spans="1:14" x14ac:dyDescent="0.2">
      <c r="B22" s="38" t="s">
        <v>180</v>
      </c>
      <c r="C22" s="57">
        <f>3279.3</f>
        <v>3279.3</v>
      </c>
      <c r="D22" s="57" t="s">
        <v>22</v>
      </c>
      <c r="E22" s="57" t="s">
        <v>22</v>
      </c>
      <c r="F22" s="58">
        <f>3261.49+910.94</f>
        <v>4172.43</v>
      </c>
      <c r="G22" s="58">
        <f>195.09+16.3+374.72+6.06+9.21</f>
        <v>601.38</v>
      </c>
      <c r="H22" s="58">
        <f>SUM(C22:G22)</f>
        <v>8053.1100000000006</v>
      </c>
      <c r="I22" s="79"/>
      <c r="J22" s="58">
        <f>7593.92</f>
        <v>7593.92</v>
      </c>
      <c r="K22" s="58">
        <v>7724.3</v>
      </c>
      <c r="L22" s="58">
        <v>8484.91</v>
      </c>
      <c r="M22" s="58">
        <f>6879.33</f>
        <v>6879.33</v>
      </c>
      <c r="N22" s="45"/>
    </row>
    <row r="23" spans="1:14" ht="16" x14ac:dyDescent="0.2">
      <c r="A23" s="44"/>
      <c r="B23" s="38" t="s">
        <v>181</v>
      </c>
      <c r="C23" s="59">
        <f>1236.64+16.39</f>
        <v>1253.0300000000002</v>
      </c>
      <c r="D23" s="58" t="s">
        <v>22</v>
      </c>
      <c r="E23" s="58" t="s">
        <v>22</v>
      </c>
      <c r="F23" s="59">
        <f>4415+272.44</f>
        <v>4687.4399999999996</v>
      </c>
      <c r="G23" s="58" t="s">
        <v>22</v>
      </c>
      <c r="H23" s="58" t="s">
        <v>22</v>
      </c>
      <c r="I23" s="82"/>
      <c r="J23" s="58">
        <v>5940.4699999999993</v>
      </c>
      <c r="K23" s="58">
        <v>4777.04</v>
      </c>
      <c r="L23" s="58">
        <v>4584.5</v>
      </c>
      <c r="M23" s="58">
        <f>4257.25</f>
        <v>4257.25</v>
      </c>
    </row>
    <row r="24" spans="1:14" ht="16" x14ac:dyDescent="0.2">
      <c r="B24" s="38" t="s">
        <v>182</v>
      </c>
      <c r="C24" s="57">
        <f>3410</f>
        <v>3410</v>
      </c>
      <c r="D24" s="58" t="s">
        <v>22</v>
      </c>
      <c r="E24" s="58" t="s">
        <v>22</v>
      </c>
      <c r="F24" s="58">
        <f>5694</f>
        <v>5694</v>
      </c>
      <c r="G24" s="58" t="s">
        <v>22</v>
      </c>
      <c r="H24" s="58">
        <f t="shared" ref="H24" si="0">F24+C24</f>
        <v>9104</v>
      </c>
      <c r="I24" s="79"/>
      <c r="J24" s="58">
        <v>8900</v>
      </c>
      <c r="K24" s="58">
        <v>9477.82</v>
      </c>
      <c r="L24" s="58">
        <v>12582.78</v>
      </c>
      <c r="M24" s="58">
        <v>9588.9700000000012</v>
      </c>
      <c r="N24" s="45"/>
    </row>
    <row r="25" spans="1:14" x14ac:dyDescent="0.2">
      <c r="A25" s="51"/>
      <c r="B25" s="52"/>
      <c r="C25" s="53"/>
      <c r="D25" s="53"/>
      <c r="F25" s="54"/>
      <c r="G25" s="52"/>
      <c r="H25" s="53"/>
      <c r="I25" s="85"/>
      <c r="J25" s="54"/>
      <c r="K25" s="53"/>
      <c r="L25" s="53"/>
      <c r="M25" s="53"/>
      <c r="N25" s="40"/>
    </row>
    <row r="26" spans="1:14" x14ac:dyDescent="0.2">
      <c r="B26" s="55"/>
      <c r="C26" s="55"/>
      <c r="D26" s="55"/>
      <c r="E26" s="56"/>
      <c r="F26" s="56"/>
      <c r="G26" s="55"/>
      <c r="I26" s="55"/>
      <c r="J26" s="56"/>
      <c r="K26" s="55"/>
      <c r="L26" s="55"/>
      <c r="M26" s="55"/>
    </row>
    <row r="27" spans="1:14" x14ac:dyDescent="0.2"/>
  </sheetData>
  <mergeCells count="2">
    <mergeCell ref="B3:H3"/>
    <mergeCell ref="J3:M3"/>
  </mergeCells>
  <hyperlinks>
    <hyperlink ref="B2" location="Overview!A1" display="Back to overview" xr:uid="{5A7DE2AD-F495-4BBF-9DA5-E1C8B2F43548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D8310-4008-44CE-B301-37222A3DEEE0}">
  <dimension ref="A1:AK182"/>
  <sheetViews>
    <sheetView topLeftCell="A129" zoomScale="195" zoomScaleNormal="195" workbookViewId="0">
      <selection activeCell="B112" sqref="B112"/>
    </sheetView>
  </sheetViews>
  <sheetFormatPr baseColWidth="10" defaultColWidth="0" defaultRowHeight="15" zeroHeight="1" x14ac:dyDescent="0.2"/>
  <cols>
    <col min="1" max="1" width="4.1640625" customWidth="1"/>
    <col min="2" max="2" width="8.6640625" style="28" customWidth="1"/>
    <col min="3" max="37" width="8.6640625" customWidth="1"/>
    <col min="38" max="16384" width="8.6640625" hidden="1"/>
  </cols>
  <sheetData>
    <row r="1" spans="1:37" x14ac:dyDescent="0.2">
      <c r="A1" s="2"/>
      <c r="B1" s="3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ht="16" x14ac:dyDescent="0.2">
      <c r="A2" s="2"/>
      <c r="B2" s="74" t="s">
        <v>186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x14ac:dyDescent="0.2">
      <c r="A3" s="2"/>
      <c r="B3" s="3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 x14ac:dyDescent="0.2">
      <c r="A4" s="2"/>
      <c r="B4" s="35" t="s">
        <v>0</v>
      </c>
      <c r="C4" s="36"/>
      <c r="D4" s="36"/>
      <c r="E4" s="3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1:37" x14ac:dyDescent="0.2">
      <c r="A5" s="2"/>
      <c r="B5" s="108"/>
      <c r="C5" s="75"/>
      <c r="D5" s="75"/>
      <c r="E5" s="75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1:37" x14ac:dyDescent="0.2">
      <c r="A6" s="2"/>
      <c r="B6" s="32" t="s">
        <v>62</v>
      </c>
      <c r="C6" s="75"/>
      <c r="D6" s="75"/>
      <c r="E6" s="75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1:37" x14ac:dyDescent="0.2">
      <c r="A7" s="2"/>
      <c r="B7" s="32" t="s">
        <v>61</v>
      </c>
      <c r="C7" s="75"/>
      <c r="D7" s="75"/>
      <c r="E7" s="75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</row>
    <row r="8" spans="1:37" x14ac:dyDescent="0.2">
      <c r="A8" s="2"/>
      <c r="B8" s="32" t="s">
        <v>60</v>
      </c>
      <c r="C8" s="75"/>
      <c r="D8" s="75"/>
      <c r="E8" s="75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</row>
    <row r="9" spans="1:37" x14ac:dyDescent="0.2">
      <c r="A9" s="2"/>
      <c r="B9" s="32" t="s">
        <v>59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</row>
    <row r="10" spans="1:37" x14ac:dyDescent="0.2">
      <c r="A10" s="2"/>
      <c r="B10" s="32" t="s">
        <v>58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</row>
    <row r="11" spans="1:37" x14ac:dyDescent="0.2">
      <c r="A11" s="32"/>
      <c r="B11" s="32" t="s">
        <v>57</v>
      </c>
      <c r="C11" s="32"/>
      <c r="D11" s="32"/>
      <c r="E11" s="32"/>
      <c r="F11" s="32"/>
      <c r="G11" s="32"/>
      <c r="H11" s="3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1:37" x14ac:dyDescent="0.2">
      <c r="A12" s="32"/>
      <c r="B12" s="33" t="s">
        <v>65</v>
      </c>
      <c r="C12" s="32"/>
      <c r="D12" s="32"/>
      <c r="E12" s="32"/>
      <c r="F12" s="32"/>
      <c r="G12" s="32"/>
      <c r="H12" s="3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</row>
    <row r="13" spans="1:37" x14ac:dyDescent="0.2">
      <c r="A13" s="32"/>
      <c r="B13" s="33" t="s">
        <v>64</v>
      </c>
      <c r="C13" s="32"/>
      <c r="D13" s="32"/>
      <c r="E13" s="32"/>
      <c r="F13" s="32"/>
      <c r="G13" s="32"/>
      <c r="H13" s="3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</row>
    <row r="14" spans="1:37" x14ac:dyDescent="0.2">
      <c r="A14" s="32"/>
      <c r="B14" s="33" t="s">
        <v>63</v>
      </c>
      <c r="C14" s="32"/>
      <c r="D14" s="32"/>
      <c r="E14" s="32"/>
      <c r="F14" s="32"/>
      <c r="G14" s="32"/>
      <c r="H14" s="3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spans="1:37" x14ac:dyDescent="0.2">
      <c r="A15" s="32"/>
      <c r="B15" s="34" t="s">
        <v>68</v>
      </c>
      <c r="C15" s="32"/>
      <c r="D15" s="32"/>
      <c r="E15" s="32"/>
      <c r="F15" s="32"/>
      <c r="G15" s="32"/>
      <c r="H15" s="3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</row>
    <row r="16" spans="1:37" x14ac:dyDescent="0.2">
      <c r="A16" s="32"/>
      <c r="B16" s="34" t="s">
        <v>67</v>
      </c>
      <c r="C16" s="32"/>
      <c r="D16" s="32"/>
      <c r="E16" s="32"/>
      <c r="F16" s="32"/>
      <c r="G16" s="32"/>
      <c r="H16" s="3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</row>
    <row r="17" spans="1:37" x14ac:dyDescent="0.2">
      <c r="A17" s="32"/>
      <c r="B17" s="33" t="s">
        <v>216</v>
      </c>
      <c r="C17" s="32"/>
      <c r="D17" s="32"/>
      <c r="E17" s="32"/>
      <c r="F17" s="32"/>
      <c r="G17" s="32"/>
      <c r="H17" s="3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</row>
    <row r="18" spans="1:37" x14ac:dyDescent="0.2">
      <c r="A18" s="32"/>
      <c r="B18" s="33" t="s">
        <v>66</v>
      </c>
      <c r="C18" s="32"/>
      <c r="D18" s="32"/>
      <c r="E18" s="32"/>
      <c r="F18" s="32"/>
      <c r="G18" s="32"/>
      <c r="H18" s="3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</row>
    <row r="19" spans="1:37" x14ac:dyDescent="0.2">
      <c r="A19" s="32"/>
      <c r="B19" s="33" t="s">
        <v>76</v>
      </c>
      <c r="C19" s="32"/>
      <c r="D19" s="32"/>
      <c r="E19" s="32"/>
      <c r="F19" s="32"/>
      <c r="G19" s="32"/>
      <c r="H19" s="3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</row>
    <row r="20" spans="1:37" x14ac:dyDescent="0.2">
      <c r="A20" s="32"/>
      <c r="B20" s="33" t="s">
        <v>75</v>
      </c>
      <c r="C20" s="32"/>
      <c r="D20" s="32"/>
      <c r="E20" s="32"/>
      <c r="F20" s="32"/>
      <c r="G20" s="32"/>
      <c r="H20" s="3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</row>
    <row r="21" spans="1:37" x14ac:dyDescent="0.2">
      <c r="A21" s="32"/>
      <c r="B21" s="33" t="s">
        <v>74</v>
      </c>
      <c r="C21" s="32"/>
      <c r="D21" s="32"/>
      <c r="E21" s="32"/>
      <c r="F21" s="32"/>
      <c r="G21" s="32"/>
      <c r="H21" s="3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</row>
    <row r="22" spans="1:37" x14ac:dyDescent="0.2">
      <c r="A22" s="32"/>
      <c r="B22" s="33" t="s">
        <v>73</v>
      </c>
      <c r="C22" s="32"/>
      <c r="D22" s="32"/>
      <c r="E22" s="32"/>
      <c r="F22" s="32"/>
      <c r="G22" s="32"/>
      <c r="H22" s="3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</row>
    <row r="23" spans="1:37" x14ac:dyDescent="0.2">
      <c r="A23" s="32"/>
      <c r="B23" s="33" t="s">
        <v>72</v>
      </c>
      <c r="C23" s="32"/>
      <c r="D23" s="32"/>
      <c r="E23" s="32"/>
      <c r="F23" s="32"/>
      <c r="G23" s="32"/>
      <c r="H23" s="3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1:37" x14ac:dyDescent="0.2">
      <c r="A24" s="32"/>
      <c r="B24" s="33" t="s">
        <v>71</v>
      </c>
      <c r="C24" s="32"/>
      <c r="D24" s="32"/>
      <c r="E24" s="32"/>
      <c r="F24" s="32"/>
      <c r="G24" s="32"/>
      <c r="H24" s="3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</row>
    <row r="25" spans="1:37" x14ac:dyDescent="0.2">
      <c r="A25" s="32"/>
      <c r="B25" s="33" t="s">
        <v>69</v>
      </c>
      <c r="C25" s="32"/>
      <c r="D25" s="32"/>
      <c r="E25" s="32"/>
      <c r="F25" s="32"/>
      <c r="G25" s="32"/>
      <c r="H25" s="3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</row>
    <row r="26" spans="1:37" x14ac:dyDescent="0.2">
      <c r="A26" s="32"/>
      <c r="B26" s="33" t="s">
        <v>70</v>
      </c>
      <c r="C26" s="32"/>
      <c r="D26" s="32"/>
      <c r="E26" s="32"/>
      <c r="F26" s="32"/>
      <c r="G26" s="32"/>
      <c r="H26" s="3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</row>
    <row r="27" spans="1:37" x14ac:dyDescent="0.2">
      <c r="A27" s="32"/>
      <c r="B27" s="33" t="s">
        <v>80</v>
      </c>
      <c r="C27" s="32"/>
      <c r="D27" s="32"/>
      <c r="E27" s="32"/>
      <c r="F27" s="32"/>
      <c r="G27" s="32"/>
      <c r="H27" s="3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</row>
    <row r="28" spans="1:37" x14ac:dyDescent="0.2">
      <c r="A28" s="32"/>
      <c r="B28" s="33" t="s">
        <v>79</v>
      </c>
      <c r="C28" s="32"/>
      <c r="D28" s="32"/>
      <c r="E28" s="32"/>
      <c r="F28" s="32"/>
      <c r="G28" s="32"/>
      <c r="H28" s="3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</row>
    <row r="29" spans="1:37" x14ac:dyDescent="0.2">
      <c r="A29" s="32"/>
      <c r="B29" s="33" t="s">
        <v>78</v>
      </c>
      <c r="C29" s="32"/>
      <c r="D29" s="32"/>
      <c r="E29" s="32"/>
      <c r="F29" s="32"/>
      <c r="G29" s="32"/>
      <c r="H29" s="3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</row>
    <row r="30" spans="1:37" x14ac:dyDescent="0.2">
      <c r="A30" s="32"/>
      <c r="B30" s="33" t="s">
        <v>77</v>
      </c>
      <c r="C30" s="32"/>
      <c r="D30" s="32"/>
      <c r="E30" s="32"/>
      <c r="F30" s="32"/>
      <c r="G30" s="32"/>
      <c r="H30" s="3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</row>
    <row r="31" spans="1:37" x14ac:dyDescent="0.2">
      <c r="A31" s="32"/>
      <c r="B31" s="33" t="s">
        <v>83</v>
      </c>
      <c r="C31" s="32"/>
      <c r="D31" s="32"/>
      <c r="E31" s="32"/>
      <c r="F31" s="32"/>
      <c r="G31" s="32"/>
      <c r="H31" s="3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</row>
    <row r="32" spans="1:37" x14ac:dyDescent="0.2">
      <c r="A32" s="32"/>
      <c r="B32" s="34" t="s">
        <v>86</v>
      </c>
      <c r="C32" s="32"/>
      <c r="D32" s="32"/>
      <c r="E32" s="32"/>
      <c r="F32" s="32"/>
      <c r="G32" s="32"/>
      <c r="H32" s="3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</row>
    <row r="33" spans="1:37" x14ac:dyDescent="0.2">
      <c r="A33" s="32"/>
      <c r="B33" s="33" t="s">
        <v>89</v>
      </c>
      <c r="C33" s="32"/>
      <c r="D33" s="32"/>
      <c r="E33" s="32"/>
      <c r="F33" s="32"/>
      <c r="G33" s="32"/>
      <c r="H33" s="3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</row>
    <row r="34" spans="1:37" x14ac:dyDescent="0.2">
      <c r="A34" s="32"/>
      <c r="B34" s="33" t="s">
        <v>92</v>
      </c>
      <c r="C34" s="32"/>
      <c r="D34" s="32"/>
      <c r="E34" s="32"/>
      <c r="F34" s="32"/>
      <c r="G34" s="32"/>
      <c r="H34" s="3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</row>
    <row r="35" spans="1:37" x14ac:dyDescent="0.2">
      <c r="A35" s="32"/>
      <c r="B35" s="33" t="s">
        <v>82</v>
      </c>
      <c r="C35" s="32"/>
      <c r="D35" s="32"/>
      <c r="E35" s="32"/>
      <c r="F35" s="32"/>
      <c r="G35" s="32"/>
      <c r="H35" s="3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</row>
    <row r="36" spans="1:37" x14ac:dyDescent="0.2">
      <c r="A36" s="32"/>
      <c r="B36" s="34" t="s">
        <v>85</v>
      </c>
      <c r="C36" s="32"/>
      <c r="D36" s="32"/>
      <c r="E36" s="32"/>
      <c r="F36" s="32"/>
      <c r="G36" s="32"/>
      <c r="H36" s="3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</row>
    <row r="37" spans="1:37" x14ac:dyDescent="0.2">
      <c r="A37" s="32"/>
      <c r="B37" s="33" t="s">
        <v>88</v>
      </c>
      <c r="C37" s="32"/>
      <c r="D37" s="32"/>
      <c r="E37" s="32"/>
      <c r="F37" s="32"/>
      <c r="G37" s="32"/>
      <c r="H37" s="3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</row>
    <row r="38" spans="1:37" x14ac:dyDescent="0.2">
      <c r="A38" s="32"/>
      <c r="B38" s="33" t="s">
        <v>91</v>
      </c>
      <c r="C38" s="32"/>
      <c r="D38" s="32"/>
      <c r="E38" s="32"/>
      <c r="F38" s="32"/>
      <c r="G38" s="32"/>
      <c r="H38" s="3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</row>
    <row r="39" spans="1:37" x14ac:dyDescent="0.2">
      <c r="A39" s="32"/>
      <c r="B39" s="33" t="s">
        <v>90</v>
      </c>
      <c r="C39" s="32"/>
      <c r="D39" s="32"/>
      <c r="E39" s="32"/>
      <c r="F39" s="32"/>
      <c r="G39" s="32"/>
      <c r="H39" s="3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</row>
    <row r="40" spans="1:37" x14ac:dyDescent="0.2">
      <c r="A40" s="32"/>
      <c r="B40" s="34" t="s">
        <v>84</v>
      </c>
      <c r="C40" s="32"/>
      <c r="D40" s="32"/>
      <c r="E40" s="32"/>
      <c r="F40" s="32"/>
      <c r="G40" s="32"/>
      <c r="H40" s="3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</row>
    <row r="41" spans="1:37" x14ac:dyDescent="0.2">
      <c r="A41" s="32"/>
      <c r="B41" s="33" t="s">
        <v>87</v>
      </c>
      <c r="C41" s="32"/>
      <c r="D41" s="32"/>
      <c r="E41" s="32"/>
      <c r="F41" s="32"/>
      <c r="G41" s="32"/>
      <c r="H41" s="3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</row>
    <row r="42" spans="1:37" x14ac:dyDescent="0.2">
      <c r="A42" s="32"/>
      <c r="B42" s="33" t="s">
        <v>81</v>
      </c>
      <c r="C42" s="32"/>
      <c r="D42" s="32"/>
      <c r="E42" s="32"/>
      <c r="F42" s="32"/>
      <c r="G42" s="32"/>
      <c r="H42" s="3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</row>
    <row r="43" spans="1:37" x14ac:dyDescent="0.2">
      <c r="A43" s="32"/>
      <c r="B43" s="33" t="s">
        <v>109</v>
      </c>
      <c r="C43" s="32"/>
      <c r="D43" s="32"/>
      <c r="E43" s="32"/>
      <c r="F43" s="32"/>
      <c r="G43" s="32"/>
      <c r="H43" s="3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</row>
    <row r="44" spans="1:37" x14ac:dyDescent="0.2">
      <c r="A44" s="32"/>
      <c r="B44" s="33" t="s">
        <v>110</v>
      </c>
      <c r="C44" s="32"/>
      <c r="D44" s="32"/>
      <c r="E44" s="32"/>
      <c r="F44" s="32"/>
      <c r="G44" s="32"/>
      <c r="H44" s="3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</row>
    <row r="45" spans="1:37" x14ac:dyDescent="0.2">
      <c r="A45" s="32"/>
      <c r="B45" s="33" t="s">
        <v>111</v>
      </c>
      <c r="C45" s="32"/>
      <c r="D45" s="32"/>
      <c r="E45" s="32"/>
      <c r="F45" s="32"/>
      <c r="G45" s="32"/>
      <c r="H45" s="3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1:37" x14ac:dyDescent="0.2">
      <c r="A46" s="32"/>
      <c r="B46" s="33" t="s">
        <v>112</v>
      </c>
      <c r="C46" s="32"/>
      <c r="D46" s="32"/>
      <c r="E46" s="32"/>
      <c r="F46" s="32"/>
      <c r="G46" s="32"/>
      <c r="H46" s="3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</row>
    <row r="47" spans="1:37" x14ac:dyDescent="0.2">
      <c r="A47" s="32"/>
      <c r="B47" s="33" t="s">
        <v>105</v>
      </c>
      <c r="C47" s="32"/>
      <c r="D47" s="32"/>
      <c r="E47" s="32"/>
      <c r="F47" s="32"/>
      <c r="G47" s="32"/>
      <c r="H47" s="3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</row>
    <row r="48" spans="1:37" x14ac:dyDescent="0.2">
      <c r="A48" s="32"/>
      <c r="B48" s="33" t="s">
        <v>106</v>
      </c>
      <c r="C48" s="32"/>
      <c r="D48" s="32"/>
      <c r="E48" s="32"/>
      <c r="F48" s="32"/>
      <c r="G48" s="32"/>
      <c r="H48" s="3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</row>
    <row r="49" spans="1:37" x14ac:dyDescent="0.2">
      <c r="A49" s="32"/>
      <c r="B49" s="33" t="s">
        <v>107</v>
      </c>
      <c r="C49" s="32"/>
      <c r="D49" s="32"/>
      <c r="E49" s="32"/>
      <c r="F49" s="32"/>
      <c r="G49" s="32"/>
      <c r="H49" s="3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</row>
    <row r="50" spans="1:37" x14ac:dyDescent="0.2">
      <c r="A50" s="32"/>
      <c r="B50" s="33" t="s">
        <v>108</v>
      </c>
      <c r="C50" s="32"/>
      <c r="D50" s="32"/>
      <c r="E50" s="32"/>
      <c r="F50" s="32"/>
      <c r="G50" s="32"/>
      <c r="H50" s="3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</row>
    <row r="51" spans="1:37" x14ac:dyDescent="0.2">
      <c r="A51" s="32"/>
      <c r="B51" s="33" t="s">
        <v>97</v>
      </c>
      <c r="C51" s="32"/>
      <c r="D51" s="32"/>
      <c r="E51" s="32"/>
      <c r="F51" s="32"/>
      <c r="G51" s="32"/>
      <c r="H51" s="3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</row>
    <row r="52" spans="1:37" x14ac:dyDescent="0.2">
      <c r="A52" s="32"/>
      <c r="B52" s="33" t="s">
        <v>98</v>
      </c>
      <c r="C52" s="32"/>
      <c r="D52" s="32"/>
      <c r="E52" s="32"/>
      <c r="F52" s="32"/>
      <c r="G52" s="32"/>
      <c r="H52" s="3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</row>
    <row r="53" spans="1:37" x14ac:dyDescent="0.2">
      <c r="A53" s="32"/>
      <c r="B53" s="33" t="s">
        <v>99</v>
      </c>
      <c r="C53" s="32"/>
      <c r="D53" s="32"/>
      <c r="E53" s="32"/>
      <c r="F53" s="32"/>
      <c r="G53" s="32"/>
      <c r="H53" s="3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</row>
    <row r="54" spans="1:37" x14ac:dyDescent="0.2">
      <c r="A54" s="32"/>
      <c r="B54" s="33" t="s">
        <v>100</v>
      </c>
      <c r="C54" s="32"/>
      <c r="D54" s="32"/>
      <c r="E54" s="32"/>
      <c r="F54" s="32"/>
      <c r="G54" s="32"/>
      <c r="H54" s="3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</row>
    <row r="55" spans="1:37" x14ac:dyDescent="0.2">
      <c r="A55" s="32"/>
      <c r="B55" s="33" t="s">
        <v>101</v>
      </c>
      <c r="C55" s="32"/>
      <c r="D55" s="32"/>
      <c r="E55" s="32"/>
      <c r="F55" s="32"/>
      <c r="G55" s="32"/>
      <c r="H55" s="3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</row>
    <row r="56" spans="1:37" x14ac:dyDescent="0.2">
      <c r="A56" s="32"/>
      <c r="B56" s="33" t="s">
        <v>102</v>
      </c>
      <c r="C56" s="32"/>
      <c r="D56" s="32"/>
      <c r="E56" s="32"/>
      <c r="F56" s="32"/>
      <c r="G56" s="32"/>
      <c r="H56" s="3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</row>
    <row r="57" spans="1:37" x14ac:dyDescent="0.2">
      <c r="A57" s="32"/>
      <c r="B57" s="33" t="s">
        <v>103</v>
      </c>
      <c r="C57" s="32"/>
      <c r="D57" s="32"/>
      <c r="E57" s="32"/>
      <c r="F57" s="32"/>
      <c r="G57" s="32"/>
      <c r="H57" s="3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1:37" x14ac:dyDescent="0.2">
      <c r="A58" s="32"/>
      <c r="B58" s="33" t="s">
        <v>104</v>
      </c>
      <c r="C58" s="32"/>
      <c r="D58" s="32"/>
      <c r="E58" s="32"/>
      <c r="F58" s="32"/>
      <c r="G58" s="32"/>
      <c r="H58" s="3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1:37" x14ac:dyDescent="0.2">
      <c r="A59" s="32"/>
      <c r="B59" s="33" t="s">
        <v>93</v>
      </c>
      <c r="C59" s="32"/>
      <c r="D59" s="32"/>
      <c r="E59" s="32"/>
      <c r="F59" s="32"/>
      <c r="G59" s="32"/>
      <c r="H59" s="3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</row>
    <row r="60" spans="1:37" x14ac:dyDescent="0.2">
      <c r="A60" s="32"/>
      <c r="B60" s="33" t="s">
        <v>94</v>
      </c>
      <c r="C60" s="32"/>
      <c r="D60" s="32"/>
      <c r="E60" s="32"/>
      <c r="F60" s="32"/>
      <c r="G60" s="32"/>
      <c r="H60" s="3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</row>
    <row r="61" spans="1:37" x14ac:dyDescent="0.2">
      <c r="A61" s="32"/>
      <c r="B61" s="33" t="s">
        <v>95</v>
      </c>
      <c r="C61" s="32"/>
      <c r="D61" s="32"/>
      <c r="E61" s="32"/>
      <c r="F61" s="32"/>
      <c r="G61" s="32"/>
      <c r="H61" s="3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</row>
    <row r="62" spans="1:37" x14ac:dyDescent="0.2">
      <c r="A62" s="32"/>
      <c r="B62" s="33" t="s">
        <v>96</v>
      </c>
      <c r="C62" s="32"/>
      <c r="D62" s="32"/>
      <c r="E62" s="32"/>
      <c r="F62" s="32"/>
      <c r="G62" s="32"/>
      <c r="H62" s="3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</row>
    <row r="63" spans="1:37" x14ac:dyDescent="0.2">
      <c r="A63" s="32"/>
      <c r="B63" s="33" t="s">
        <v>116</v>
      </c>
      <c r="C63" s="32"/>
      <c r="D63" s="32"/>
      <c r="E63" s="32"/>
      <c r="F63" s="32"/>
      <c r="G63" s="32"/>
      <c r="H63" s="3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</row>
    <row r="64" spans="1:37" x14ac:dyDescent="0.2">
      <c r="A64" s="32"/>
      <c r="B64" s="33" t="s">
        <v>115</v>
      </c>
      <c r="C64" s="32"/>
      <c r="D64" s="32"/>
      <c r="E64" s="32"/>
      <c r="F64" s="32"/>
      <c r="G64" s="32"/>
      <c r="H64" s="3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</row>
    <row r="65" spans="1:37" x14ac:dyDescent="0.2">
      <c r="A65" s="32"/>
      <c r="B65" s="33" t="s">
        <v>114</v>
      </c>
      <c r="C65" s="32"/>
      <c r="D65" s="32"/>
      <c r="E65" s="32"/>
      <c r="F65" s="32"/>
      <c r="G65" s="32"/>
      <c r="H65" s="3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</row>
    <row r="66" spans="1:37" x14ac:dyDescent="0.2">
      <c r="A66" s="32"/>
      <c r="B66" s="33" t="s">
        <v>113</v>
      </c>
      <c r="C66" s="32"/>
      <c r="D66" s="32"/>
      <c r="E66" s="32"/>
      <c r="F66" s="32"/>
      <c r="G66" s="32"/>
      <c r="H66" s="3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</row>
    <row r="67" spans="1:37" x14ac:dyDescent="0.2">
      <c r="A67" s="32"/>
      <c r="B67" s="33" t="s">
        <v>118</v>
      </c>
      <c r="C67" s="32"/>
      <c r="D67" s="32"/>
      <c r="E67" s="32"/>
      <c r="F67" s="32"/>
      <c r="G67" s="32"/>
      <c r="H67" s="3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</row>
    <row r="68" spans="1:37" x14ac:dyDescent="0.2">
      <c r="A68" s="32"/>
      <c r="B68" s="33" t="s">
        <v>119</v>
      </c>
      <c r="C68" s="32"/>
      <c r="D68" s="32"/>
      <c r="E68" s="32"/>
      <c r="F68" s="32"/>
      <c r="G68" s="32"/>
      <c r="H68" s="3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</row>
    <row r="69" spans="1:37" x14ac:dyDescent="0.2">
      <c r="A69" s="32"/>
      <c r="B69" s="33" t="s">
        <v>117</v>
      </c>
      <c r="C69" s="32"/>
      <c r="D69" s="32"/>
      <c r="E69" s="32"/>
      <c r="F69" s="32"/>
      <c r="G69" s="32"/>
      <c r="H69" s="3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</row>
    <row r="70" spans="1:37" x14ac:dyDescent="0.2">
      <c r="A70" s="32"/>
      <c r="B70" s="33" t="s">
        <v>120</v>
      </c>
      <c r="C70" s="32"/>
      <c r="D70" s="32"/>
      <c r="E70" s="32"/>
      <c r="F70" s="32"/>
      <c r="G70" s="32"/>
      <c r="H70" s="3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</row>
    <row r="71" spans="1:37" x14ac:dyDescent="0.2">
      <c r="A71" s="32"/>
      <c r="B71" s="33" t="s">
        <v>219</v>
      </c>
      <c r="C71" s="32"/>
      <c r="D71" s="32"/>
      <c r="E71" s="32"/>
      <c r="F71" s="32"/>
      <c r="G71" s="32"/>
      <c r="H71" s="3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</row>
    <row r="72" spans="1:37" x14ac:dyDescent="0.2">
      <c r="A72" s="32"/>
      <c r="B72" s="33" t="s">
        <v>217</v>
      </c>
      <c r="C72" s="32"/>
      <c r="D72" s="32"/>
      <c r="E72" s="32"/>
      <c r="F72" s="32"/>
      <c r="G72" s="32"/>
      <c r="H72" s="3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</row>
    <row r="73" spans="1:37" x14ac:dyDescent="0.2">
      <c r="A73" s="32"/>
      <c r="B73" s="33" t="s">
        <v>222</v>
      </c>
      <c r="C73" s="32"/>
      <c r="D73" s="32"/>
      <c r="E73" s="32"/>
      <c r="F73" s="32"/>
      <c r="G73" s="32"/>
      <c r="H73" s="3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</row>
    <row r="74" spans="1:37" x14ac:dyDescent="0.2">
      <c r="A74" s="32"/>
      <c r="B74" s="33" t="s">
        <v>220</v>
      </c>
      <c r="C74" s="32"/>
      <c r="D74" s="32"/>
      <c r="E74" s="32"/>
      <c r="F74" s="32"/>
      <c r="G74" s="32"/>
      <c r="H74" s="3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</row>
    <row r="75" spans="1:37" x14ac:dyDescent="0.2">
      <c r="A75" s="32"/>
      <c r="B75" s="33" t="s">
        <v>218</v>
      </c>
      <c r="C75" s="32"/>
      <c r="D75" s="32"/>
      <c r="E75" s="32"/>
      <c r="F75" s="32"/>
      <c r="G75" s="32"/>
      <c r="H75" s="3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</row>
    <row r="76" spans="1:37" x14ac:dyDescent="0.2">
      <c r="A76" s="32"/>
      <c r="B76" s="33" t="s">
        <v>221</v>
      </c>
      <c r="C76" s="32"/>
      <c r="D76" s="32"/>
      <c r="E76" s="32"/>
      <c r="F76" s="32"/>
      <c r="G76" s="32"/>
      <c r="H76" s="3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</row>
    <row r="77" spans="1:37" x14ac:dyDescent="0.2">
      <c r="A77" s="32"/>
      <c r="B77" s="33" t="s">
        <v>223</v>
      </c>
      <c r="C77" s="32"/>
      <c r="D77" s="32"/>
      <c r="E77" s="32"/>
      <c r="F77" s="32"/>
      <c r="G77" s="32"/>
      <c r="H77" s="3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</row>
    <row r="78" spans="1:37" x14ac:dyDescent="0.2">
      <c r="A78" s="32"/>
      <c r="B78" s="33" t="s">
        <v>125</v>
      </c>
      <c r="C78" s="32"/>
      <c r="D78" s="32"/>
      <c r="E78" s="32"/>
      <c r="F78" s="32"/>
      <c r="G78" s="32"/>
      <c r="H78" s="3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</row>
    <row r="79" spans="1:37" x14ac:dyDescent="0.2">
      <c r="A79" s="32"/>
      <c r="B79" s="33" t="s">
        <v>124</v>
      </c>
      <c r="C79" s="32"/>
      <c r="D79" s="32"/>
      <c r="E79" s="32"/>
      <c r="F79" s="32"/>
      <c r="G79" s="32"/>
      <c r="H79" s="3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</row>
    <row r="80" spans="1:37" x14ac:dyDescent="0.2">
      <c r="A80" s="32"/>
      <c r="B80" s="33" t="s">
        <v>121</v>
      </c>
      <c r="C80" s="32"/>
      <c r="D80" s="32"/>
      <c r="E80" s="32"/>
      <c r="F80" s="32"/>
      <c r="G80" s="32"/>
      <c r="H80" s="3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</row>
    <row r="81" spans="1:37" x14ac:dyDescent="0.2">
      <c r="A81" s="32"/>
      <c r="B81" s="33" t="s">
        <v>122</v>
      </c>
      <c r="C81" s="32"/>
      <c r="D81" s="32"/>
      <c r="E81" s="32"/>
      <c r="F81" s="32"/>
      <c r="G81" s="32"/>
      <c r="H81" s="3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</row>
    <row r="82" spans="1:37" x14ac:dyDescent="0.2">
      <c r="A82" s="32"/>
      <c r="B82" s="33" t="s">
        <v>123</v>
      </c>
      <c r="C82" s="32"/>
      <c r="D82" s="32"/>
      <c r="E82" s="32"/>
      <c r="F82" s="32"/>
      <c r="G82" s="32"/>
      <c r="H82" s="3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</row>
    <row r="83" spans="1:37" x14ac:dyDescent="0.2">
      <c r="A83" s="32"/>
      <c r="B83" s="33" t="s">
        <v>243</v>
      </c>
      <c r="C83" s="32"/>
      <c r="D83" s="32"/>
      <c r="E83" s="32"/>
      <c r="F83" s="32"/>
      <c r="G83" s="32"/>
      <c r="H83" s="3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</row>
    <row r="84" spans="1:37" x14ac:dyDescent="0.2">
      <c r="A84" s="32"/>
      <c r="B84" s="33" t="s">
        <v>247</v>
      </c>
      <c r="C84" s="32"/>
      <c r="D84" s="32"/>
      <c r="E84" s="32"/>
      <c r="F84" s="32"/>
      <c r="G84" s="32"/>
      <c r="H84" s="3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</row>
    <row r="85" spans="1:37" x14ac:dyDescent="0.2">
      <c r="A85" s="32"/>
      <c r="B85" s="33" t="s">
        <v>246</v>
      </c>
      <c r="C85" s="32"/>
      <c r="D85" s="32"/>
      <c r="E85" s="32"/>
      <c r="F85" s="32"/>
      <c r="G85" s="32"/>
      <c r="H85" s="3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</row>
    <row r="86" spans="1:37" x14ac:dyDescent="0.2">
      <c r="A86" s="32"/>
      <c r="B86" s="33" t="s">
        <v>244</v>
      </c>
      <c r="C86" s="32"/>
      <c r="D86" s="32"/>
      <c r="E86" s="32"/>
      <c r="F86" s="32"/>
      <c r="G86" s="32"/>
      <c r="H86" s="3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</row>
    <row r="87" spans="1:37" x14ac:dyDescent="0.2">
      <c r="A87" s="32"/>
      <c r="B87" s="33" t="s">
        <v>245</v>
      </c>
      <c r="C87" s="32"/>
      <c r="D87" s="32"/>
      <c r="E87" s="32"/>
      <c r="F87" s="32"/>
      <c r="G87" s="32"/>
      <c r="H87" s="3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</row>
    <row r="88" spans="1:37" x14ac:dyDescent="0.2">
      <c r="A88" s="32"/>
      <c r="B88" s="33" t="s">
        <v>238</v>
      </c>
      <c r="C88" s="32"/>
      <c r="D88" s="32"/>
      <c r="E88" s="32"/>
      <c r="F88" s="32"/>
      <c r="G88" s="32"/>
      <c r="H88" s="3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</row>
    <row r="89" spans="1:37" x14ac:dyDescent="0.2">
      <c r="A89" s="32"/>
      <c r="B89" s="33" t="s">
        <v>242</v>
      </c>
      <c r="C89" s="32"/>
      <c r="D89" s="32"/>
      <c r="E89" s="32"/>
      <c r="F89" s="32"/>
      <c r="G89" s="32"/>
      <c r="H89" s="3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</row>
    <row r="90" spans="1:37" x14ac:dyDescent="0.2">
      <c r="A90" s="32"/>
      <c r="B90" s="33" t="s">
        <v>241</v>
      </c>
      <c r="C90" s="32"/>
      <c r="D90" s="32"/>
      <c r="E90" s="32"/>
      <c r="F90" s="32"/>
      <c r="G90" s="32"/>
      <c r="H90" s="3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</row>
    <row r="91" spans="1:37" x14ac:dyDescent="0.2">
      <c r="A91" s="32"/>
      <c r="B91" s="33" t="s">
        <v>239</v>
      </c>
      <c r="C91" s="32"/>
      <c r="D91" s="32"/>
      <c r="E91" s="32"/>
      <c r="F91" s="32"/>
      <c r="G91" s="32"/>
      <c r="H91" s="3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</row>
    <row r="92" spans="1:37" x14ac:dyDescent="0.2">
      <c r="A92" s="32"/>
      <c r="B92" s="33" t="s">
        <v>240</v>
      </c>
      <c r="C92" s="32"/>
      <c r="D92" s="32"/>
      <c r="E92" s="32"/>
      <c r="F92" s="32"/>
      <c r="G92" s="32"/>
      <c r="H92" s="3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</row>
    <row r="93" spans="1:37" x14ac:dyDescent="0.2">
      <c r="A93" s="32"/>
      <c r="B93" s="33" t="s">
        <v>233</v>
      </c>
      <c r="C93" s="32"/>
      <c r="D93" s="32"/>
      <c r="E93" s="32"/>
      <c r="F93" s="32"/>
      <c r="G93" s="32"/>
      <c r="H93" s="3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</row>
    <row r="94" spans="1:37" x14ac:dyDescent="0.2">
      <c r="A94" s="32"/>
      <c r="B94" s="33" t="s">
        <v>237</v>
      </c>
      <c r="C94" s="32"/>
      <c r="D94" s="32"/>
      <c r="E94" s="32"/>
      <c r="F94" s="32"/>
      <c r="G94" s="32"/>
      <c r="H94" s="3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</row>
    <row r="95" spans="1:37" x14ac:dyDescent="0.2">
      <c r="A95" s="32"/>
      <c r="B95" s="33" t="s">
        <v>236</v>
      </c>
      <c r="C95" s="32"/>
      <c r="D95" s="32"/>
      <c r="E95" s="32"/>
      <c r="F95" s="32"/>
      <c r="G95" s="32"/>
      <c r="H95" s="3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</row>
    <row r="96" spans="1:37" x14ac:dyDescent="0.2">
      <c r="A96" s="32"/>
      <c r="B96" s="33" t="s">
        <v>234</v>
      </c>
      <c r="C96" s="32"/>
      <c r="D96" s="32"/>
      <c r="E96" s="32"/>
      <c r="F96" s="32"/>
      <c r="G96" s="32"/>
      <c r="H96" s="3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</row>
    <row r="97" spans="1:37" x14ac:dyDescent="0.2">
      <c r="A97" s="32"/>
      <c r="B97" s="33" t="s">
        <v>235</v>
      </c>
      <c r="C97" s="32"/>
      <c r="D97" s="32"/>
      <c r="E97" s="32"/>
      <c r="F97" s="32"/>
      <c r="G97" s="32"/>
      <c r="H97" s="3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</row>
    <row r="98" spans="1:37" x14ac:dyDescent="0.2">
      <c r="A98" s="32"/>
      <c r="B98" s="33" t="s">
        <v>228</v>
      </c>
      <c r="C98" s="32"/>
      <c r="D98" s="32"/>
      <c r="E98" s="32"/>
      <c r="F98" s="32"/>
      <c r="G98" s="32"/>
      <c r="H98" s="3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</row>
    <row r="99" spans="1:37" x14ac:dyDescent="0.2">
      <c r="A99" s="32"/>
      <c r="B99" s="33" t="s">
        <v>232</v>
      </c>
      <c r="C99" s="32"/>
      <c r="D99" s="32"/>
      <c r="E99" s="32"/>
      <c r="F99" s="32"/>
      <c r="G99" s="32"/>
      <c r="H99" s="3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</row>
    <row r="100" spans="1:37" x14ac:dyDescent="0.2">
      <c r="A100" s="32"/>
      <c r="B100" s="33" t="s">
        <v>231</v>
      </c>
      <c r="C100" s="32"/>
      <c r="D100" s="32"/>
      <c r="E100" s="32"/>
      <c r="F100" s="32"/>
      <c r="G100" s="32"/>
      <c r="H100" s="3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</row>
    <row r="101" spans="1:37" x14ac:dyDescent="0.2">
      <c r="A101" s="32"/>
      <c r="B101" s="33" t="s">
        <v>229</v>
      </c>
      <c r="C101" s="32"/>
      <c r="D101" s="32"/>
      <c r="E101" s="32"/>
      <c r="F101" s="32"/>
      <c r="G101" s="32"/>
      <c r="H101" s="3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</row>
    <row r="102" spans="1:37" x14ac:dyDescent="0.2">
      <c r="A102" s="32"/>
      <c r="B102" s="33" t="s">
        <v>230</v>
      </c>
      <c r="C102" s="32"/>
      <c r="D102" s="32"/>
      <c r="E102" s="32"/>
      <c r="F102" s="32"/>
      <c r="G102" s="32"/>
      <c r="H102" s="3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</row>
    <row r="103" spans="1:37" x14ac:dyDescent="0.2">
      <c r="A103" s="32"/>
      <c r="B103" s="33" t="s">
        <v>227</v>
      </c>
      <c r="C103" s="32"/>
      <c r="D103" s="32"/>
      <c r="E103" s="32"/>
      <c r="F103" s="32"/>
      <c r="G103" s="32"/>
      <c r="H103" s="3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</row>
    <row r="104" spans="1:37" x14ac:dyDescent="0.2">
      <c r="A104" s="32"/>
      <c r="B104" s="33" t="s">
        <v>226</v>
      </c>
      <c r="C104" s="32"/>
      <c r="D104" s="32"/>
      <c r="E104" s="32"/>
      <c r="F104" s="32"/>
      <c r="G104" s="32"/>
      <c r="H104" s="3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</row>
    <row r="105" spans="1:37" x14ac:dyDescent="0.2">
      <c r="A105" s="32"/>
      <c r="B105" s="33" t="s">
        <v>224</v>
      </c>
      <c r="C105" s="32"/>
      <c r="D105" s="32"/>
      <c r="E105" s="32"/>
      <c r="F105" s="32"/>
      <c r="G105" s="32"/>
      <c r="H105" s="3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</row>
    <row r="106" spans="1:37" x14ac:dyDescent="0.2">
      <c r="A106" s="32"/>
      <c r="B106" s="33" t="s">
        <v>225</v>
      </c>
      <c r="C106" s="32"/>
      <c r="D106" s="32"/>
      <c r="E106" s="32"/>
      <c r="F106" s="32"/>
      <c r="G106" s="32"/>
      <c r="H106" s="3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</row>
    <row r="107" spans="1:37" x14ac:dyDescent="0.2">
      <c r="A107" s="32"/>
      <c r="B107" s="33" t="s">
        <v>126</v>
      </c>
      <c r="C107" s="32"/>
      <c r="D107" s="32"/>
      <c r="E107" s="32"/>
      <c r="F107" s="32"/>
      <c r="G107" s="32"/>
      <c r="H107" s="3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</row>
    <row r="108" spans="1:37" x14ac:dyDescent="0.2">
      <c r="A108" s="32"/>
      <c r="B108" s="33" t="s">
        <v>130</v>
      </c>
      <c r="C108" s="32"/>
      <c r="D108" s="32"/>
      <c r="E108" s="32"/>
      <c r="F108" s="32"/>
      <c r="G108" s="32"/>
      <c r="H108" s="3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</row>
    <row r="109" spans="1:37" x14ac:dyDescent="0.2">
      <c r="A109" s="32"/>
      <c r="B109" s="33" t="s">
        <v>129</v>
      </c>
      <c r="C109" s="32"/>
      <c r="D109" s="32"/>
      <c r="E109" s="32"/>
      <c r="F109" s="32"/>
      <c r="G109" s="32"/>
      <c r="H109" s="3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</row>
    <row r="110" spans="1:37" x14ac:dyDescent="0.2">
      <c r="A110" s="32"/>
      <c r="B110" s="33" t="s">
        <v>128</v>
      </c>
      <c r="C110" s="32"/>
      <c r="D110" s="32"/>
      <c r="E110" s="32"/>
      <c r="F110" s="32"/>
      <c r="G110" s="32"/>
      <c r="H110" s="3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</row>
    <row r="111" spans="1:37" x14ac:dyDescent="0.2">
      <c r="A111" s="32"/>
      <c r="B111" s="33" t="s">
        <v>127</v>
      </c>
      <c r="C111" s="32"/>
      <c r="D111" s="32"/>
      <c r="E111" s="32"/>
      <c r="F111" s="32"/>
      <c r="G111" s="32"/>
      <c r="H111" s="3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</row>
    <row r="112" spans="1:37" x14ac:dyDescent="0.2">
      <c r="A112" s="32"/>
      <c r="B112" s="33" t="s">
        <v>132</v>
      </c>
      <c r="C112" s="32"/>
      <c r="D112" s="32"/>
      <c r="E112" s="32"/>
      <c r="F112" s="32"/>
      <c r="G112" s="32"/>
      <c r="H112" s="3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</row>
    <row r="113" spans="1:37" x14ac:dyDescent="0.2">
      <c r="A113" s="32"/>
      <c r="B113" s="33" t="s">
        <v>131</v>
      </c>
      <c r="C113" s="32"/>
      <c r="D113" s="32"/>
      <c r="E113" s="32"/>
      <c r="F113" s="32"/>
      <c r="G113" s="32"/>
      <c r="H113" s="3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</row>
    <row r="114" spans="1:37" x14ac:dyDescent="0.2">
      <c r="A114" s="32"/>
      <c r="B114" s="33" t="s">
        <v>135</v>
      </c>
      <c r="C114" s="32"/>
      <c r="D114" s="32"/>
      <c r="E114" s="32"/>
      <c r="F114" s="32"/>
      <c r="G114" s="32"/>
      <c r="H114" s="3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</row>
    <row r="115" spans="1:37" x14ac:dyDescent="0.2">
      <c r="A115" s="32"/>
      <c r="B115" s="33" t="s">
        <v>134</v>
      </c>
      <c r="C115" s="32"/>
      <c r="D115" s="32"/>
      <c r="E115" s="32"/>
      <c r="F115" s="32"/>
      <c r="G115" s="32"/>
      <c r="H115" s="3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</row>
    <row r="116" spans="1:37" x14ac:dyDescent="0.2">
      <c r="A116" s="32"/>
      <c r="B116" s="33" t="s">
        <v>133</v>
      </c>
      <c r="C116" s="32"/>
      <c r="D116" s="32"/>
      <c r="E116" s="32"/>
      <c r="F116" s="32"/>
      <c r="G116" s="32"/>
      <c r="H116" s="3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</row>
    <row r="117" spans="1:37" x14ac:dyDescent="0.2">
      <c r="A117" s="32"/>
      <c r="B117" s="33" t="s">
        <v>139</v>
      </c>
      <c r="C117" s="32"/>
      <c r="D117" s="32"/>
      <c r="E117" s="32"/>
      <c r="F117" s="32"/>
      <c r="G117" s="32"/>
      <c r="H117" s="3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</row>
    <row r="118" spans="1:37" x14ac:dyDescent="0.2">
      <c r="A118" s="32"/>
      <c r="B118" s="33" t="s">
        <v>138</v>
      </c>
      <c r="C118" s="32"/>
      <c r="D118" s="32"/>
      <c r="E118" s="32"/>
      <c r="F118" s="32"/>
      <c r="G118" s="32"/>
      <c r="H118" s="3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</row>
    <row r="119" spans="1:37" x14ac:dyDescent="0.2">
      <c r="A119" s="32"/>
      <c r="B119" s="33" t="s">
        <v>137</v>
      </c>
      <c r="C119" s="32"/>
      <c r="D119" s="32"/>
      <c r="E119" s="32"/>
      <c r="F119" s="32"/>
      <c r="G119" s="32"/>
      <c r="H119" s="3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</row>
    <row r="120" spans="1:37" x14ac:dyDescent="0.2">
      <c r="A120" s="32"/>
      <c r="B120" s="33" t="s">
        <v>136</v>
      </c>
      <c r="C120" s="32"/>
      <c r="D120" s="32"/>
      <c r="E120" s="32"/>
      <c r="F120" s="32"/>
      <c r="G120" s="32"/>
      <c r="H120" s="3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</row>
    <row r="121" spans="1:37" x14ac:dyDescent="0.2">
      <c r="A121" s="32"/>
      <c r="B121" s="34" t="s">
        <v>140</v>
      </c>
      <c r="C121" s="32"/>
      <c r="D121" s="32"/>
      <c r="E121" s="32"/>
      <c r="F121" s="32"/>
      <c r="G121" s="32"/>
      <c r="H121" s="3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</row>
    <row r="122" spans="1:37" x14ac:dyDescent="0.2">
      <c r="A122" s="32"/>
      <c r="B122" s="33" t="s">
        <v>248</v>
      </c>
      <c r="C122" s="32"/>
      <c r="D122" s="32"/>
      <c r="E122" s="32"/>
      <c r="F122" s="32"/>
      <c r="G122" s="32"/>
      <c r="H122" s="3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</row>
    <row r="123" spans="1:37" x14ac:dyDescent="0.2">
      <c r="A123" s="32"/>
      <c r="B123" s="33" t="s">
        <v>141</v>
      </c>
      <c r="C123" s="32"/>
      <c r="D123" s="32"/>
      <c r="E123" s="32"/>
      <c r="F123" s="32"/>
      <c r="G123" s="32"/>
      <c r="H123" s="3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</row>
    <row r="124" spans="1:37" x14ac:dyDescent="0.2">
      <c r="A124" s="32"/>
      <c r="B124" s="33" t="s">
        <v>142</v>
      </c>
      <c r="C124" s="32"/>
      <c r="D124" s="32"/>
      <c r="E124" s="32"/>
      <c r="F124" s="32"/>
      <c r="G124" s="32"/>
      <c r="H124" s="3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</row>
    <row r="125" spans="1:37" x14ac:dyDescent="0.2">
      <c r="A125" s="32"/>
      <c r="B125" s="33" t="s">
        <v>144</v>
      </c>
      <c r="C125" s="32"/>
      <c r="D125" s="32"/>
      <c r="E125" s="32"/>
      <c r="F125" s="32"/>
      <c r="G125" s="32"/>
      <c r="H125" s="3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</row>
    <row r="126" spans="1:37" x14ac:dyDescent="0.2">
      <c r="A126" s="32"/>
      <c r="B126" s="33" t="s">
        <v>143</v>
      </c>
      <c r="C126" s="32"/>
      <c r="D126" s="32"/>
      <c r="E126" s="32"/>
      <c r="F126" s="32"/>
      <c r="G126" s="32"/>
      <c r="H126" s="3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</row>
    <row r="127" spans="1:37" x14ac:dyDescent="0.2">
      <c r="A127" s="32"/>
      <c r="B127" s="33" t="s">
        <v>148</v>
      </c>
      <c r="C127" s="32"/>
      <c r="D127" s="32"/>
      <c r="E127" s="32"/>
      <c r="F127" s="32"/>
      <c r="G127" s="32"/>
      <c r="H127" s="3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</row>
    <row r="128" spans="1:37" x14ac:dyDescent="0.2">
      <c r="A128" s="32"/>
      <c r="B128" s="33" t="s">
        <v>147</v>
      </c>
      <c r="C128" s="32"/>
      <c r="D128" s="32"/>
      <c r="E128" s="32"/>
      <c r="F128" s="32"/>
      <c r="G128" s="32"/>
      <c r="H128" s="3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</row>
    <row r="129" spans="1:37" x14ac:dyDescent="0.2">
      <c r="A129" s="32"/>
      <c r="B129" s="33" t="s">
        <v>146</v>
      </c>
      <c r="C129" s="32"/>
      <c r="D129" s="32"/>
      <c r="E129" s="32"/>
      <c r="F129" s="32"/>
      <c r="G129" s="32"/>
      <c r="H129" s="3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</row>
    <row r="130" spans="1:37" x14ac:dyDescent="0.2">
      <c r="A130" s="32"/>
      <c r="B130" s="33" t="s">
        <v>145</v>
      </c>
      <c r="C130" s="32"/>
      <c r="D130" s="32"/>
      <c r="E130" s="32"/>
      <c r="F130" s="32"/>
      <c r="G130" s="32"/>
      <c r="H130" s="3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</row>
    <row r="131" spans="1:37" x14ac:dyDescent="0.2">
      <c r="A131" s="32"/>
      <c r="B131" s="33" t="s">
        <v>149</v>
      </c>
      <c r="C131" s="32"/>
      <c r="D131" s="32"/>
      <c r="E131" s="32"/>
      <c r="F131" s="32"/>
      <c r="G131" s="32"/>
      <c r="H131" s="3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</row>
    <row r="132" spans="1:37" x14ac:dyDescent="0.2">
      <c r="A132" s="32"/>
      <c r="B132" s="33" t="s">
        <v>153</v>
      </c>
      <c r="C132" s="32"/>
      <c r="D132" s="32"/>
      <c r="E132" s="32"/>
      <c r="F132" s="32"/>
      <c r="G132" s="32"/>
      <c r="H132" s="3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</row>
    <row r="133" spans="1:37" x14ac:dyDescent="0.2">
      <c r="A133" s="32"/>
      <c r="B133" s="33" t="s">
        <v>152</v>
      </c>
      <c r="C133" s="32"/>
      <c r="D133" s="32"/>
      <c r="E133" s="32"/>
      <c r="F133" s="32"/>
      <c r="G133" s="32"/>
      <c r="H133" s="3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</row>
    <row r="134" spans="1:37" x14ac:dyDescent="0.2">
      <c r="A134" s="32"/>
      <c r="B134" s="33" t="s">
        <v>151</v>
      </c>
      <c r="C134" s="32"/>
      <c r="D134" s="32"/>
      <c r="E134" s="32"/>
      <c r="F134" s="32"/>
      <c r="G134" s="32"/>
      <c r="H134" s="3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</row>
    <row r="135" spans="1:37" x14ac:dyDescent="0.2">
      <c r="A135" s="32"/>
      <c r="B135" s="33" t="s">
        <v>150</v>
      </c>
      <c r="C135" s="32"/>
      <c r="D135" s="32"/>
      <c r="E135" s="32"/>
      <c r="F135" s="32"/>
      <c r="G135" s="32"/>
      <c r="H135" s="3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</row>
    <row r="136" spans="1:37" x14ac:dyDescent="0.2">
      <c r="A136" s="32"/>
      <c r="B136" s="33" t="s">
        <v>154</v>
      </c>
      <c r="C136" s="32"/>
      <c r="D136" s="32"/>
      <c r="E136" s="32"/>
      <c r="F136" s="32"/>
      <c r="G136" s="32"/>
      <c r="H136" s="3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</row>
    <row r="137" spans="1:37" x14ac:dyDescent="0.2">
      <c r="A137" s="32"/>
      <c r="B137" s="33" t="s">
        <v>158</v>
      </c>
      <c r="C137" s="32"/>
      <c r="D137" s="32"/>
      <c r="E137" s="32"/>
      <c r="F137" s="32"/>
      <c r="G137" s="32"/>
      <c r="H137" s="3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</row>
    <row r="138" spans="1:37" x14ac:dyDescent="0.2">
      <c r="A138" s="32"/>
      <c r="B138" s="33" t="s">
        <v>159</v>
      </c>
      <c r="C138" s="32"/>
      <c r="D138" s="32"/>
      <c r="E138" s="32"/>
      <c r="F138" s="32"/>
      <c r="G138" s="32"/>
      <c r="H138" s="3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</row>
    <row r="139" spans="1:37" x14ac:dyDescent="0.2">
      <c r="A139" s="32"/>
      <c r="B139" s="33" t="s">
        <v>160</v>
      </c>
      <c r="C139" s="32"/>
      <c r="D139" s="32"/>
      <c r="E139" s="32"/>
      <c r="F139" s="32"/>
      <c r="G139" s="32"/>
      <c r="H139" s="3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</row>
    <row r="140" spans="1:37" x14ac:dyDescent="0.2">
      <c r="A140" s="32"/>
      <c r="B140" s="33" t="s">
        <v>161</v>
      </c>
      <c r="C140" s="32"/>
      <c r="D140" s="32"/>
      <c r="E140" s="32"/>
      <c r="F140" s="32"/>
      <c r="G140" s="32"/>
      <c r="H140" s="3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</row>
    <row r="141" spans="1:37" x14ac:dyDescent="0.2">
      <c r="A141" s="32"/>
      <c r="B141" s="33" t="s">
        <v>162</v>
      </c>
      <c r="C141" s="32"/>
      <c r="D141" s="32"/>
      <c r="E141" s="32"/>
      <c r="F141" s="32"/>
      <c r="G141" s="32"/>
      <c r="H141" s="3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</row>
    <row r="142" spans="1:37" x14ac:dyDescent="0.2">
      <c r="A142" s="32"/>
      <c r="B142" s="33" t="s">
        <v>157</v>
      </c>
      <c r="C142" s="32"/>
      <c r="D142" s="32"/>
      <c r="E142" s="32"/>
      <c r="F142" s="32"/>
      <c r="G142" s="32"/>
      <c r="H142" s="3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</row>
    <row r="143" spans="1:37" x14ac:dyDescent="0.2">
      <c r="A143" s="32"/>
      <c r="B143" s="33" t="s">
        <v>155</v>
      </c>
      <c r="C143" s="32"/>
      <c r="D143" s="32"/>
      <c r="E143" s="32"/>
      <c r="F143" s="32"/>
      <c r="G143" s="32"/>
      <c r="H143" s="3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</row>
    <row r="144" spans="1:37" x14ac:dyDescent="0.2">
      <c r="A144" s="32"/>
      <c r="B144" s="33" t="s">
        <v>156</v>
      </c>
      <c r="C144" s="32"/>
      <c r="D144" s="32"/>
      <c r="E144" s="32"/>
      <c r="F144" s="32"/>
      <c r="G144" s="32"/>
      <c r="H144" s="3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</row>
    <row r="145" spans="1:37" x14ac:dyDescent="0.2">
      <c r="A145" s="32"/>
      <c r="B145" s="33" t="s">
        <v>163</v>
      </c>
      <c r="C145" s="32"/>
      <c r="D145" s="32"/>
      <c r="E145" s="32"/>
      <c r="F145" s="32"/>
      <c r="G145" s="32"/>
      <c r="H145" s="3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</row>
    <row r="146" spans="1:37" x14ac:dyDescent="0.2">
      <c r="A146" s="32"/>
      <c r="C146" s="32"/>
      <c r="D146" s="32"/>
      <c r="E146" s="32"/>
      <c r="F146" s="32"/>
      <c r="G146" s="32"/>
      <c r="H146" s="3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</row>
    <row r="147" spans="1:37" x14ac:dyDescent="0.2">
      <c r="A147" s="32"/>
      <c r="C147" s="32"/>
      <c r="D147" s="32"/>
      <c r="E147" s="32"/>
      <c r="F147" s="32"/>
      <c r="G147" s="32"/>
      <c r="H147" s="3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</row>
    <row r="148" spans="1:37" x14ac:dyDescent="0.2">
      <c r="A148" s="32"/>
      <c r="C148" s="32"/>
      <c r="D148" s="32"/>
      <c r="E148" s="32"/>
      <c r="F148" s="32"/>
      <c r="G148" s="32"/>
      <c r="H148" s="3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</row>
    <row r="149" spans="1:37" x14ac:dyDescent="0.2">
      <c r="A149" s="32"/>
      <c r="B149" s="33"/>
      <c r="C149" s="32"/>
      <c r="D149" s="32"/>
      <c r="E149" s="32"/>
      <c r="F149" s="32"/>
      <c r="G149" s="32"/>
      <c r="H149" s="3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</row>
    <row r="150" spans="1:37" hidden="1" x14ac:dyDescent="0.2">
      <c r="A150" s="29"/>
      <c r="B150" s="30"/>
      <c r="C150" s="29"/>
      <c r="D150" s="29"/>
      <c r="E150" s="29"/>
      <c r="F150" s="29"/>
      <c r="G150" s="29"/>
      <c r="H150" s="29"/>
    </row>
    <row r="151" spans="1:37" hidden="1" x14ac:dyDescent="0.2">
      <c r="A151" s="29"/>
      <c r="B151" s="30"/>
      <c r="C151" s="29"/>
      <c r="D151" s="29"/>
      <c r="E151" s="29"/>
      <c r="F151" s="29"/>
      <c r="G151" s="29"/>
      <c r="H151" s="29"/>
    </row>
    <row r="152" spans="1:37" hidden="1" x14ac:dyDescent="0.2">
      <c r="A152" s="29"/>
      <c r="B152" s="30"/>
      <c r="C152" s="29"/>
      <c r="D152" s="29"/>
      <c r="E152" s="29"/>
      <c r="F152" s="29"/>
      <c r="G152" s="29"/>
      <c r="H152" s="29"/>
    </row>
    <row r="153" spans="1:37" hidden="1" x14ac:dyDescent="0.2">
      <c r="A153" s="29"/>
      <c r="B153" s="30"/>
      <c r="C153" s="29"/>
      <c r="D153" s="29"/>
      <c r="E153" s="29"/>
      <c r="F153" s="29"/>
      <c r="G153" s="29"/>
      <c r="H153" s="29"/>
    </row>
    <row r="154" spans="1:37" x14ac:dyDescent="0.2"/>
    <row r="155" spans="1:37" x14ac:dyDescent="0.2"/>
    <row r="156" spans="1:37" x14ac:dyDescent="0.2"/>
    <row r="157" spans="1:37" x14ac:dyDescent="0.2"/>
    <row r="158" spans="1:37" x14ac:dyDescent="0.2"/>
    <row r="159" spans="1:37" x14ac:dyDescent="0.2"/>
    <row r="160" spans="1:37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</sheetData>
  <hyperlinks>
    <hyperlink ref="B2" location="Overview!A1" display="Back to overview" xr:uid="{8B5223F1-64C1-4452-B3B6-BB903C64C1B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Overview</vt:lpstr>
      <vt:lpstr>PFC data</vt:lpstr>
      <vt:lpstr>Regulatory orders</vt:lpstr>
      <vt:lpstr>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Lisa Muirhead</cp:lastModifiedBy>
  <dcterms:created xsi:type="dcterms:W3CDTF">2020-12-14T13:24:13Z</dcterms:created>
  <dcterms:modified xsi:type="dcterms:W3CDTF">2020-12-15T15:47:44Z</dcterms:modified>
</cp:coreProperties>
</file>